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840"/>
  </bookViews>
  <sheets>
    <sheet name="Sheet1" sheetId="1" r:id="rId1"/>
    <sheet name="2个新英雄备份" sheetId="17" r:id="rId2"/>
    <sheet name="填表" sheetId="7" r:id="rId3"/>
    <sheet name="共鸣关系设定" sheetId="3" r:id="rId4"/>
    <sheet name="共鸣效果设定" sheetId="10" r:id="rId5"/>
    <sheet name="Sheet3" sheetId="12" r:id="rId6"/>
    <sheet name="技能效果" sheetId="13" r:id="rId7"/>
    <sheet name="BUFF数值" sheetId="19" r:id="rId8"/>
    <sheet name="Sheet4" sheetId="14" r:id="rId9"/>
    <sheet name="Sheet2" sheetId="16" r:id="rId10"/>
    <sheet name="Sheet5" sheetId="18" r:id="rId11"/>
    <sheet name="Sheet7" sheetId="20" r:id="rId12"/>
    <sheet name="Sheet1 (2)" sheetId="15" r:id="rId13"/>
    <sheet name="Sheet6" sheetId="21" r:id="rId14"/>
    <sheet name="Sheet8" sheetId="22" r:id="rId15"/>
    <sheet name="Sheet9" sheetId="23" r:id="rId16"/>
  </sheets>
  <externalReferences>
    <externalReference r:id="rId17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73" i="10" l="1" a="1"/>
  <c r="AE73" i="10"/>
  <c r="L23" i="19"/>
  <c r="L22" i="19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" i="7"/>
  <c r="J82" i="7"/>
  <c r="J152" i="7" s="1"/>
  <c r="J222" i="7" s="1"/>
  <c r="K82" i="7"/>
  <c r="L82" i="7"/>
  <c r="J83" i="7"/>
  <c r="J153" i="7" s="1"/>
  <c r="K83" i="7"/>
  <c r="K153" i="7" s="1"/>
  <c r="L83" i="7"/>
  <c r="J84" i="7"/>
  <c r="K84" i="7"/>
  <c r="K154" i="7" s="1"/>
  <c r="L84" i="7"/>
  <c r="L154" i="7" s="1"/>
  <c r="L224" i="7" s="1"/>
  <c r="J85" i="7"/>
  <c r="K85" i="7"/>
  <c r="L85" i="7"/>
  <c r="L155" i="7" s="1"/>
  <c r="J86" i="7"/>
  <c r="J156" i="7" s="1"/>
  <c r="K86" i="7"/>
  <c r="L86" i="7"/>
  <c r="J87" i="7"/>
  <c r="J157" i="7" s="1"/>
  <c r="K87" i="7"/>
  <c r="K157" i="7" s="1"/>
  <c r="K227" i="7" s="1"/>
  <c r="L87" i="7"/>
  <c r="J88" i="7"/>
  <c r="K88" i="7"/>
  <c r="K158" i="7" s="1"/>
  <c r="L88" i="7"/>
  <c r="L158" i="7" s="1"/>
  <c r="J89" i="7"/>
  <c r="K89" i="7"/>
  <c r="L89" i="7"/>
  <c r="L159" i="7" s="1"/>
  <c r="J90" i="7"/>
  <c r="J160" i="7" s="1"/>
  <c r="J230" i="7" s="1"/>
  <c r="K90" i="7"/>
  <c r="L90" i="7"/>
  <c r="J91" i="7"/>
  <c r="J161" i="7" s="1"/>
  <c r="K91" i="7"/>
  <c r="K161" i="7" s="1"/>
  <c r="L91" i="7"/>
  <c r="J92" i="7"/>
  <c r="K92" i="7"/>
  <c r="K162" i="7" s="1"/>
  <c r="L92" i="7"/>
  <c r="L162" i="7" s="1"/>
  <c r="L232" i="7" s="1"/>
  <c r="J93" i="7"/>
  <c r="K93" i="7"/>
  <c r="L93" i="7"/>
  <c r="L163" i="7" s="1"/>
  <c r="J94" i="7"/>
  <c r="J164" i="7" s="1"/>
  <c r="K94" i="7"/>
  <c r="L94" i="7"/>
  <c r="J95" i="7"/>
  <c r="J165" i="7" s="1"/>
  <c r="K95" i="7"/>
  <c r="K165" i="7" s="1"/>
  <c r="K235" i="7" s="1"/>
  <c r="L95" i="7"/>
  <c r="J96" i="7"/>
  <c r="K96" i="7"/>
  <c r="K166" i="7" s="1"/>
  <c r="L96" i="7"/>
  <c r="L166" i="7" s="1"/>
  <c r="J97" i="7"/>
  <c r="K97" i="7"/>
  <c r="L97" i="7"/>
  <c r="L167" i="7" s="1"/>
  <c r="J98" i="7"/>
  <c r="J168" i="7" s="1"/>
  <c r="J238" i="7" s="1"/>
  <c r="K98" i="7"/>
  <c r="L98" i="7"/>
  <c r="J99" i="7"/>
  <c r="J169" i="7" s="1"/>
  <c r="K99" i="7"/>
  <c r="K169" i="7" s="1"/>
  <c r="L99" i="7"/>
  <c r="J100" i="7"/>
  <c r="K100" i="7"/>
  <c r="K170" i="7" s="1"/>
  <c r="L100" i="7"/>
  <c r="L170" i="7" s="1"/>
  <c r="L240" i="7" s="1"/>
  <c r="J101" i="7"/>
  <c r="K101" i="7"/>
  <c r="L101" i="7"/>
  <c r="L171" i="7" s="1"/>
  <c r="J102" i="7"/>
  <c r="J172" i="7" s="1"/>
  <c r="K102" i="7"/>
  <c r="L102" i="7"/>
  <c r="J103" i="7"/>
  <c r="J173" i="7" s="1"/>
  <c r="K103" i="7"/>
  <c r="K173" i="7" s="1"/>
  <c r="K243" i="7" s="1"/>
  <c r="L103" i="7"/>
  <c r="J104" i="7"/>
  <c r="K104" i="7"/>
  <c r="K174" i="7" s="1"/>
  <c r="L104" i="7"/>
  <c r="L174" i="7" s="1"/>
  <c r="J105" i="7"/>
  <c r="K105" i="7"/>
  <c r="L105" i="7"/>
  <c r="L175" i="7" s="1"/>
  <c r="J106" i="7"/>
  <c r="J176" i="7" s="1"/>
  <c r="J246" i="7" s="1"/>
  <c r="K106" i="7"/>
  <c r="L106" i="7"/>
  <c r="J107" i="7"/>
  <c r="J177" i="7" s="1"/>
  <c r="K107" i="7"/>
  <c r="K177" i="7" s="1"/>
  <c r="L107" i="7"/>
  <c r="J108" i="7"/>
  <c r="K108" i="7"/>
  <c r="K178" i="7" s="1"/>
  <c r="L108" i="7"/>
  <c r="L178" i="7" s="1"/>
  <c r="L248" i="7" s="1"/>
  <c r="J109" i="7"/>
  <c r="K109" i="7"/>
  <c r="L109" i="7"/>
  <c r="L179" i="7" s="1"/>
  <c r="J110" i="7"/>
  <c r="J180" i="7" s="1"/>
  <c r="K110" i="7"/>
  <c r="L110" i="7"/>
  <c r="J111" i="7"/>
  <c r="J181" i="7" s="1"/>
  <c r="K111" i="7"/>
  <c r="K181" i="7" s="1"/>
  <c r="K251" i="7" s="1"/>
  <c r="L111" i="7"/>
  <c r="J112" i="7"/>
  <c r="K112" i="7"/>
  <c r="K182" i="7" s="1"/>
  <c r="L112" i="7"/>
  <c r="L182" i="7" s="1"/>
  <c r="J113" i="7"/>
  <c r="K113" i="7"/>
  <c r="L113" i="7"/>
  <c r="L183" i="7" s="1"/>
  <c r="J114" i="7"/>
  <c r="J184" i="7" s="1"/>
  <c r="J254" i="7" s="1"/>
  <c r="K114" i="7"/>
  <c r="L114" i="7"/>
  <c r="J115" i="7"/>
  <c r="J185" i="7" s="1"/>
  <c r="K115" i="7"/>
  <c r="K185" i="7" s="1"/>
  <c r="L115" i="7"/>
  <c r="J116" i="7"/>
  <c r="K116" i="7"/>
  <c r="K186" i="7" s="1"/>
  <c r="L116" i="7"/>
  <c r="L186" i="7" s="1"/>
  <c r="L256" i="7" s="1"/>
  <c r="J117" i="7"/>
  <c r="K117" i="7"/>
  <c r="L117" i="7"/>
  <c r="L187" i="7" s="1"/>
  <c r="J118" i="7"/>
  <c r="J188" i="7" s="1"/>
  <c r="K118" i="7"/>
  <c r="L118" i="7"/>
  <c r="J119" i="7"/>
  <c r="J189" i="7" s="1"/>
  <c r="K119" i="7"/>
  <c r="K189" i="7" s="1"/>
  <c r="K259" i="7" s="1"/>
  <c r="L119" i="7"/>
  <c r="J120" i="7"/>
  <c r="K120" i="7"/>
  <c r="K190" i="7" s="1"/>
  <c r="L120" i="7"/>
  <c r="L190" i="7" s="1"/>
  <c r="J121" i="7"/>
  <c r="K121" i="7"/>
  <c r="L121" i="7"/>
  <c r="L191" i="7" s="1"/>
  <c r="J122" i="7"/>
  <c r="J192" i="7" s="1"/>
  <c r="J262" i="7" s="1"/>
  <c r="K122" i="7"/>
  <c r="L122" i="7"/>
  <c r="J123" i="7"/>
  <c r="J193" i="7" s="1"/>
  <c r="K123" i="7"/>
  <c r="K193" i="7" s="1"/>
  <c r="L123" i="7"/>
  <c r="J124" i="7"/>
  <c r="K124" i="7"/>
  <c r="K194" i="7" s="1"/>
  <c r="L124" i="7"/>
  <c r="L194" i="7" s="1"/>
  <c r="L264" i="7" s="1"/>
  <c r="J125" i="7"/>
  <c r="K125" i="7"/>
  <c r="L125" i="7"/>
  <c r="L195" i="7" s="1"/>
  <c r="J126" i="7"/>
  <c r="J196" i="7" s="1"/>
  <c r="J266" i="7" s="1"/>
  <c r="K126" i="7"/>
  <c r="L126" i="7"/>
  <c r="J127" i="7"/>
  <c r="J197" i="7" s="1"/>
  <c r="K127" i="7"/>
  <c r="K197" i="7" s="1"/>
  <c r="K267" i="7" s="1"/>
  <c r="L127" i="7"/>
  <c r="J128" i="7"/>
  <c r="K128" i="7"/>
  <c r="K198" i="7" s="1"/>
  <c r="L128" i="7"/>
  <c r="L198" i="7" s="1"/>
  <c r="L268" i="7" s="1"/>
  <c r="J129" i="7"/>
  <c r="K129" i="7"/>
  <c r="L129" i="7"/>
  <c r="L199" i="7" s="1"/>
  <c r="J130" i="7"/>
  <c r="J200" i="7" s="1"/>
  <c r="J270" i="7" s="1"/>
  <c r="K130" i="7"/>
  <c r="L130" i="7"/>
  <c r="J131" i="7"/>
  <c r="J201" i="7" s="1"/>
  <c r="K131" i="7"/>
  <c r="K201" i="7" s="1"/>
  <c r="K271" i="7" s="1"/>
  <c r="L131" i="7"/>
  <c r="J132" i="7"/>
  <c r="K132" i="7"/>
  <c r="K202" i="7" s="1"/>
  <c r="L132" i="7"/>
  <c r="L202" i="7" s="1"/>
  <c r="L272" i="7" s="1"/>
  <c r="J133" i="7"/>
  <c r="K133" i="7"/>
  <c r="L133" i="7"/>
  <c r="L203" i="7" s="1"/>
  <c r="J134" i="7"/>
  <c r="J204" i="7" s="1"/>
  <c r="J274" i="7" s="1"/>
  <c r="K134" i="7"/>
  <c r="L134" i="7"/>
  <c r="J135" i="7"/>
  <c r="J205" i="7" s="1"/>
  <c r="K135" i="7"/>
  <c r="K205" i="7" s="1"/>
  <c r="K275" i="7" s="1"/>
  <c r="L135" i="7"/>
  <c r="J136" i="7"/>
  <c r="K136" i="7"/>
  <c r="K206" i="7" s="1"/>
  <c r="L136" i="7"/>
  <c r="L206" i="7" s="1"/>
  <c r="L276" i="7" s="1"/>
  <c r="J137" i="7"/>
  <c r="K137" i="7"/>
  <c r="L137" i="7"/>
  <c r="L207" i="7" s="1"/>
  <c r="J138" i="7"/>
  <c r="J208" i="7" s="1"/>
  <c r="J278" i="7" s="1"/>
  <c r="K138" i="7"/>
  <c r="L138" i="7"/>
  <c r="J139" i="7"/>
  <c r="J209" i="7" s="1"/>
  <c r="K139" i="7"/>
  <c r="K209" i="7" s="1"/>
  <c r="K279" i="7" s="1"/>
  <c r="L139" i="7"/>
  <c r="J140" i="7"/>
  <c r="K140" i="7"/>
  <c r="K210" i="7" s="1"/>
  <c r="L140" i="7"/>
  <c r="L210" i="7" s="1"/>
  <c r="L280" i="7" s="1"/>
  <c r="J141" i="7"/>
  <c r="K141" i="7"/>
  <c r="L141" i="7"/>
  <c r="L211" i="7" s="1"/>
  <c r="J142" i="7"/>
  <c r="J212" i="7" s="1"/>
  <c r="J282" i="7" s="1"/>
  <c r="K142" i="7"/>
  <c r="L142" i="7"/>
  <c r="J143" i="7"/>
  <c r="J213" i="7" s="1"/>
  <c r="K143" i="7"/>
  <c r="K213" i="7" s="1"/>
  <c r="K283" i="7" s="1"/>
  <c r="L143" i="7"/>
  <c r="J144" i="7"/>
  <c r="K144" i="7"/>
  <c r="K214" i="7" s="1"/>
  <c r="L144" i="7"/>
  <c r="L214" i="7" s="1"/>
  <c r="L284" i="7" s="1"/>
  <c r="J145" i="7"/>
  <c r="K145" i="7"/>
  <c r="L145" i="7"/>
  <c r="L215" i="7" s="1"/>
  <c r="J146" i="7"/>
  <c r="J216" i="7" s="1"/>
  <c r="J286" i="7" s="1"/>
  <c r="K146" i="7"/>
  <c r="L146" i="7"/>
  <c r="J147" i="7"/>
  <c r="J217" i="7" s="1"/>
  <c r="K147" i="7"/>
  <c r="K217" i="7" s="1"/>
  <c r="K287" i="7" s="1"/>
  <c r="L147" i="7"/>
  <c r="J148" i="7"/>
  <c r="K148" i="7"/>
  <c r="K218" i="7" s="1"/>
  <c r="L148" i="7"/>
  <c r="L218" i="7" s="1"/>
  <c r="L288" i="7" s="1"/>
  <c r="J149" i="7"/>
  <c r="K149" i="7"/>
  <c r="L149" i="7"/>
  <c r="L219" i="7" s="1"/>
  <c r="J150" i="7"/>
  <c r="J220" i="7" s="1"/>
  <c r="J290" i="7" s="1"/>
  <c r="K150" i="7"/>
  <c r="L150" i="7"/>
  <c r="J151" i="7"/>
  <c r="J221" i="7" s="1"/>
  <c r="K151" i="7"/>
  <c r="K221" i="7" s="1"/>
  <c r="K291" i="7" s="1"/>
  <c r="L151" i="7"/>
  <c r="K152" i="7"/>
  <c r="K222" i="7" s="1"/>
  <c r="L152" i="7"/>
  <c r="L222" i="7" s="1"/>
  <c r="L153" i="7"/>
  <c r="L223" i="7" s="1"/>
  <c r="J154" i="7"/>
  <c r="J224" i="7" s="1"/>
  <c r="J294" i="7" s="1"/>
  <c r="J155" i="7"/>
  <c r="J225" i="7" s="1"/>
  <c r="K155" i="7"/>
  <c r="K225" i="7" s="1"/>
  <c r="K156" i="7"/>
  <c r="K226" i="7" s="1"/>
  <c r="L156" i="7"/>
  <c r="L226" i="7" s="1"/>
  <c r="L296" i="7" s="1"/>
  <c r="L157" i="7"/>
  <c r="L227" i="7" s="1"/>
  <c r="J158" i="7"/>
  <c r="J228" i="7" s="1"/>
  <c r="J159" i="7"/>
  <c r="J229" i="7" s="1"/>
  <c r="K159" i="7"/>
  <c r="K229" i="7" s="1"/>
  <c r="K299" i="7" s="1"/>
  <c r="K160" i="7"/>
  <c r="K230" i="7" s="1"/>
  <c r="L160" i="7"/>
  <c r="L230" i="7" s="1"/>
  <c r="L161" i="7"/>
  <c r="L231" i="7" s="1"/>
  <c r="J162" i="7"/>
  <c r="J232" i="7" s="1"/>
  <c r="J302" i="7" s="1"/>
  <c r="J163" i="7"/>
  <c r="J233" i="7" s="1"/>
  <c r="K163" i="7"/>
  <c r="K233" i="7" s="1"/>
  <c r="K164" i="7"/>
  <c r="K234" i="7" s="1"/>
  <c r="L164" i="7"/>
  <c r="L234" i="7" s="1"/>
  <c r="L304" i="7" s="1"/>
  <c r="L165" i="7"/>
  <c r="L235" i="7" s="1"/>
  <c r="J166" i="7"/>
  <c r="J236" i="7" s="1"/>
  <c r="J167" i="7"/>
  <c r="J237" i="7" s="1"/>
  <c r="K167" i="7"/>
  <c r="K237" i="7" s="1"/>
  <c r="K307" i="7" s="1"/>
  <c r="K168" i="7"/>
  <c r="K238" i="7" s="1"/>
  <c r="L168" i="7"/>
  <c r="L238" i="7" s="1"/>
  <c r="L169" i="7"/>
  <c r="L239" i="7" s="1"/>
  <c r="J170" i="7"/>
  <c r="J240" i="7" s="1"/>
  <c r="J310" i="7" s="1"/>
  <c r="J171" i="7"/>
  <c r="J241" i="7" s="1"/>
  <c r="K171" i="7"/>
  <c r="K241" i="7" s="1"/>
  <c r="K172" i="7"/>
  <c r="K242" i="7" s="1"/>
  <c r="L172" i="7"/>
  <c r="L242" i="7" s="1"/>
  <c r="L312" i="7" s="1"/>
  <c r="L173" i="7"/>
  <c r="L243" i="7" s="1"/>
  <c r="J174" i="7"/>
  <c r="J244" i="7" s="1"/>
  <c r="J175" i="7"/>
  <c r="J245" i="7" s="1"/>
  <c r="K175" i="7"/>
  <c r="K245" i="7" s="1"/>
  <c r="K315" i="7" s="1"/>
  <c r="K176" i="7"/>
  <c r="K246" i="7" s="1"/>
  <c r="L176" i="7"/>
  <c r="L246" i="7" s="1"/>
  <c r="L177" i="7"/>
  <c r="L247" i="7" s="1"/>
  <c r="J178" i="7"/>
  <c r="J248" i="7" s="1"/>
  <c r="J318" i="7" s="1"/>
  <c r="J179" i="7"/>
  <c r="J249" i="7" s="1"/>
  <c r="K179" i="7"/>
  <c r="K249" i="7" s="1"/>
  <c r="K180" i="7"/>
  <c r="K250" i="7" s="1"/>
  <c r="L180" i="7"/>
  <c r="L250" i="7" s="1"/>
  <c r="L320" i="7" s="1"/>
  <c r="L181" i="7"/>
  <c r="L251" i="7" s="1"/>
  <c r="J182" i="7"/>
  <c r="J252" i="7" s="1"/>
  <c r="J183" i="7"/>
  <c r="J253" i="7" s="1"/>
  <c r="K183" i="7"/>
  <c r="K253" i="7" s="1"/>
  <c r="K323" i="7" s="1"/>
  <c r="K393" i="7" s="1"/>
  <c r="K184" i="7"/>
  <c r="K254" i="7" s="1"/>
  <c r="L184" i="7"/>
  <c r="L254" i="7" s="1"/>
  <c r="L185" i="7"/>
  <c r="L255" i="7" s="1"/>
  <c r="J186" i="7"/>
  <c r="J256" i="7" s="1"/>
  <c r="J326" i="7" s="1"/>
  <c r="J187" i="7"/>
  <c r="J257" i="7" s="1"/>
  <c r="K187" i="7"/>
  <c r="K257" i="7" s="1"/>
  <c r="K188" i="7"/>
  <c r="K258" i="7" s="1"/>
  <c r="L188" i="7"/>
  <c r="L258" i="7" s="1"/>
  <c r="L328" i="7" s="1"/>
  <c r="L398" i="7" s="1"/>
  <c r="L189" i="7"/>
  <c r="L259" i="7" s="1"/>
  <c r="J190" i="7"/>
  <c r="J260" i="7" s="1"/>
  <c r="J191" i="7"/>
  <c r="J261" i="7" s="1"/>
  <c r="K191" i="7"/>
  <c r="K261" i="7" s="1"/>
  <c r="K331" i="7" s="1"/>
  <c r="K192" i="7"/>
  <c r="K262" i="7" s="1"/>
  <c r="L192" i="7"/>
  <c r="L262" i="7" s="1"/>
  <c r="L193" i="7"/>
  <c r="L263" i="7" s="1"/>
  <c r="J194" i="7"/>
  <c r="J264" i="7" s="1"/>
  <c r="J334" i="7" s="1"/>
  <c r="J404" i="7" s="1"/>
  <c r="J195" i="7"/>
  <c r="J265" i="7" s="1"/>
  <c r="K195" i="7"/>
  <c r="K196" i="7"/>
  <c r="K266" i="7" s="1"/>
  <c r="L196" i="7"/>
  <c r="L266" i="7" s="1"/>
  <c r="L336" i="7" s="1"/>
  <c r="L406" i="7" s="1"/>
  <c r="L197" i="7"/>
  <c r="J198" i="7"/>
  <c r="J199" i="7"/>
  <c r="J269" i="7" s="1"/>
  <c r="K199" i="7"/>
  <c r="K269" i="7" s="1"/>
  <c r="K339" i="7" s="1"/>
  <c r="K409" i="7" s="1"/>
  <c r="K200" i="7"/>
  <c r="L200" i="7"/>
  <c r="L201" i="7"/>
  <c r="L271" i="7" s="1"/>
  <c r="J202" i="7"/>
  <c r="J272" i="7" s="1"/>
  <c r="J342" i="7" s="1"/>
  <c r="J412" i="7" s="1"/>
  <c r="J203" i="7"/>
  <c r="K203" i="7"/>
  <c r="K204" i="7"/>
  <c r="K274" i="7" s="1"/>
  <c r="L204" i="7"/>
  <c r="L274" i="7" s="1"/>
  <c r="L344" i="7" s="1"/>
  <c r="L414" i="7" s="1"/>
  <c r="L205" i="7"/>
  <c r="J206" i="7"/>
  <c r="J207" i="7"/>
  <c r="J277" i="7" s="1"/>
  <c r="K207" i="7"/>
  <c r="K208" i="7"/>
  <c r="L208" i="7"/>
  <c r="L209" i="7"/>
  <c r="L279" i="7" s="1"/>
  <c r="J210" i="7"/>
  <c r="J280" i="7" s="1"/>
  <c r="J350" i="7" s="1"/>
  <c r="J420" i="7" s="1"/>
  <c r="J211" i="7"/>
  <c r="K211" i="7"/>
  <c r="K212" i="7"/>
  <c r="K282" i="7" s="1"/>
  <c r="L212" i="7"/>
  <c r="L282" i="7" s="1"/>
  <c r="L352" i="7" s="1"/>
  <c r="L422" i="7" s="1"/>
  <c r="L213" i="7"/>
  <c r="J214" i="7"/>
  <c r="J215" i="7"/>
  <c r="J285" i="7" s="1"/>
  <c r="K215" i="7"/>
  <c r="K285" i="7" s="1"/>
  <c r="K355" i="7" s="1"/>
  <c r="K216" i="7"/>
  <c r="L216" i="7"/>
  <c r="L217" i="7"/>
  <c r="L287" i="7" s="1"/>
  <c r="J218" i="7"/>
  <c r="J219" i="7"/>
  <c r="K219" i="7"/>
  <c r="K220" i="7"/>
  <c r="K290" i="7" s="1"/>
  <c r="L220" i="7"/>
  <c r="L290" i="7" s="1"/>
  <c r="L360" i="7" s="1"/>
  <c r="L221" i="7"/>
  <c r="J223" i="7"/>
  <c r="J293" i="7" s="1"/>
  <c r="K223" i="7"/>
  <c r="K224" i="7"/>
  <c r="L225" i="7"/>
  <c r="L295" i="7" s="1"/>
  <c r="J226" i="7"/>
  <c r="J227" i="7"/>
  <c r="K228" i="7"/>
  <c r="K298" i="7" s="1"/>
  <c r="K368" i="7" s="1"/>
  <c r="L228" i="7"/>
  <c r="L229" i="7"/>
  <c r="J231" i="7"/>
  <c r="J301" i="7" s="1"/>
  <c r="K231" i="7"/>
  <c r="K301" i="7" s="1"/>
  <c r="K371" i="7" s="1"/>
  <c r="K232" i="7"/>
  <c r="L233" i="7"/>
  <c r="L303" i="7" s="1"/>
  <c r="J234" i="7"/>
  <c r="J235" i="7"/>
  <c r="K236" i="7"/>
  <c r="K306" i="7" s="1"/>
  <c r="L236" i="7"/>
  <c r="L237" i="7"/>
  <c r="J239" i="7"/>
  <c r="J309" i="7" s="1"/>
  <c r="J379" i="7" s="1"/>
  <c r="K239" i="7"/>
  <c r="K240" i="7"/>
  <c r="L241" i="7"/>
  <c r="L311" i="7" s="1"/>
  <c r="J242" i="7"/>
  <c r="J312" i="7" s="1"/>
  <c r="J382" i="7" s="1"/>
  <c r="J243" i="7"/>
  <c r="K244" i="7"/>
  <c r="K314" i="7" s="1"/>
  <c r="L244" i="7"/>
  <c r="L245" i="7"/>
  <c r="J247" i="7"/>
  <c r="J317" i="7" s="1"/>
  <c r="K247" i="7"/>
  <c r="K248" i="7"/>
  <c r="L249" i="7"/>
  <c r="L319" i="7" s="1"/>
  <c r="L389" i="7" s="1"/>
  <c r="J250" i="7"/>
  <c r="J251" i="7"/>
  <c r="K252" i="7"/>
  <c r="K322" i="7" s="1"/>
  <c r="L252" i="7"/>
  <c r="L322" i="7" s="1"/>
  <c r="L392" i="7" s="1"/>
  <c r="L253" i="7"/>
  <c r="J255" i="7"/>
  <c r="J325" i="7" s="1"/>
  <c r="K255" i="7"/>
  <c r="K256" i="7"/>
  <c r="L257" i="7"/>
  <c r="L327" i="7" s="1"/>
  <c r="J258" i="7"/>
  <c r="J259" i="7"/>
  <c r="K260" i="7"/>
  <c r="K330" i="7" s="1"/>
  <c r="K400" i="7" s="1"/>
  <c r="L260" i="7"/>
  <c r="L261" i="7"/>
  <c r="J263" i="7"/>
  <c r="J333" i="7" s="1"/>
  <c r="K263" i="7"/>
  <c r="K333" i="7" s="1"/>
  <c r="K403" i="7" s="1"/>
  <c r="K264" i="7"/>
  <c r="K265" i="7"/>
  <c r="K335" i="7" s="1"/>
  <c r="L265" i="7"/>
  <c r="L335" i="7" s="1"/>
  <c r="J267" i="7"/>
  <c r="J337" i="7" s="1"/>
  <c r="L267" i="7"/>
  <c r="J268" i="7"/>
  <c r="J338" i="7" s="1"/>
  <c r="K268" i="7"/>
  <c r="K338" i="7" s="1"/>
  <c r="L269" i="7"/>
  <c r="L339" i="7" s="1"/>
  <c r="K270" i="7"/>
  <c r="L270" i="7"/>
  <c r="L340" i="7" s="1"/>
  <c r="L410" i="7" s="1"/>
  <c r="J271" i="7"/>
  <c r="J341" i="7" s="1"/>
  <c r="K272" i="7"/>
  <c r="K342" i="7" s="1"/>
  <c r="J273" i="7"/>
  <c r="K273" i="7"/>
  <c r="K343" i="7" s="1"/>
  <c r="L273" i="7"/>
  <c r="L343" i="7" s="1"/>
  <c r="J275" i="7"/>
  <c r="J345" i="7" s="1"/>
  <c r="J415" i="7" s="1"/>
  <c r="L275" i="7"/>
  <c r="J276" i="7"/>
  <c r="J346" i="7" s="1"/>
  <c r="K276" i="7"/>
  <c r="K346" i="7" s="1"/>
  <c r="K277" i="7"/>
  <c r="K347" i="7" s="1"/>
  <c r="L277" i="7"/>
  <c r="L347" i="7" s="1"/>
  <c r="K278" i="7"/>
  <c r="L278" i="7"/>
  <c r="L348" i="7" s="1"/>
  <c r="J279" i="7"/>
  <c r="J349" i="7" s="1"/>
  <c r="K280" i="7"/>
  <c r="K350" i="7" s="1"/>
  <c r="J281" i="7"/>
  <c r="K281" i="7"/>
  <c r="K351" i="7" s="1"/>
  <c r="K421" i="7" s="1"/>
  <c r="L281" i="7"/>
  <c r="L351" i="7" s="1"/>
  <c r="J283" i="7"/>
  <c r="J353" i="7" s="1"/>
  <c r="L283" i="7"/>
  <c r="J284" i="7"/>
  <c r="J354" i="7" s="1"/>
  <c r="K284" i="7"/>
  <c r="K354" i="7" s="1"/>
  <c r="L285" i="7"/>
  <c r="L355" i="7" s="1"/>
  <c r="K286" i="7"/>
  <c r="L286" i="7"/>
  <c r="L356" i="7" s="1"/>
  <c r="J287" i="7"/>
  <c r="J357" i="7" s="1"/>
  <c r="J288" i="7"/>
  <c r="J358" i="7" s="1"/>
  <c r="K288" i="7"/>
  <c r="K358" i="7" s="1"/>
  <c r="J289" i="7"/>
  <c r="K289" i="7"/>
  <c r="K359" i="7" s="1"/>
  <c r="L289" i="7"/>
  <c r="L359" i="7" s="1"/>
  <c r="J291" i="7"/>
  <c r="J361" i="7" s="1"/>
  <c r="L291" i="7"/>
  <c r="J292" i="7"/>
  <c r="J362" i="7" s="1"/>
  <c r="K292" i="7"/>
  <c r="K362" i="7" s="1"/>
  <c r="L292" i="7"/>
  <c r="K293" i="7"/>
  <c r="K363" i="7" s="1"/>
  <c r="L293" i="7"/>
  <c r="L363" i="7" s="1"/>
  <c r="K294" i="7"/>
  <c r="L294" i="7"/>
  <c r="L364" i="7" s="1"/>
  <c r="J295" i="7"/>
  <c r="J365" i="7" s="1"/>
  <c r="K295" i="7"/>
  <c r="J296" i="7"/>
  <c r="J366" i="7" s="1"/>
  <c r="K296" i="7"/>
  <c r="K366" i="7" s="1"/>
  <c r="J297" i="7"/>
  <c r="K297" i="7"/>
  <c r="K367" i="7" s="1"/>
  <c r="L297" i="7"/>
  <c r="L367" i="7" s="1"/>
  <c r="J298" i="7"/>
  <c r="L298" i="7"/>
  <c r="L368" i="7" s="1"/>
  <c r="J299" i="7"/>
  <c r="J369" i="7" s="1"/>
  <c r="L299" i="7"/>
  <c r="J300" i="7"/>
  <c r="J370" i="7" s="1"/>
  <c r="K300" i="7"/>
  <c r="K370" i="7" s="1"/>
  <c r="L300" i="7"/>
  <c r="L301" i="7"/>
  <c r="L371" i="7" s="1"/>
  <c r="K302" i="7"/>
  <c r="L302" i="7"/>
  <c r="L372" i="7" s="1"/>
  <c r="J303" i="7"/>
  <c r="J373" i="7" s="1"/>
  <c r="K303" i="7"/>
  <c r="J304" i="7"/>
  <c r="J374" i="7" s="1"/>
  <c r="K304" i="7"/>
  <c r="K374" i="7" s="1"/>
  <c r="J305" i="7"/>
  <c r="K305" i="7"/>
  <c r="K375" i="7" s="1"/>
  <c r="L305" i="7"/>
  <c r="L375" i="7" s="1"/>
  <c r="J306" i="7"/>
  <c r="L306" i="7"/>
  <c r="L376" i="7" s="1"/>
  <c r="J307" i="7"/>
  <c r="J377" i="7" s="1"/>
  <c r="L307" i="7"/>
  <c r="J308" i="7"/>
  <c r="J378" i="7" s="1"/>
  <c r="K308" i="7"/>
  <c r="K378" i="7" s="1"/>
  <c r="L308" i="7"/>
  <c r="K309" i="7"/>
  <c r="K379" i="7" s="1"/>
  <c r="L309" i="7"/>
  <c r="L379" i="7" s="1"/>
  <c r="K310" i="7"/>
  <c r="L310" i="7"/>
  <c r="L380" i="7" s="1"/>
  <c r="J311" i="7"/>
  <c r="J381" i="7" s="1"/>
  <c r="K311" i="7"/>
  <c r="K312" i="7"/>
  <c r="K382" i="7" s="1"/>
  <c r="J313" i="7"/>
  <c r="K313" i="7"/>
  <c r="K383" i="7" s="1"/>
  <c r="L313" i="7"/>
  <c r="L383" i="7" s="1"/>
  <c r="J314" i="7"/>
  <c r="L314" i="7"/>
  <c r="L384" i="7" s="1"/>
  <c r="J315" i="7"/>
  <c r="J385" i="7" s="1"/>
  <c r="L315" i="7"/>
  <c r="J316" i="7"/>
  <c r="J386" i="7" s="1"/>
  <c r="K316" i="7"/>
  <c r="K386" i="7" s="1"/>
  <c r="L316" i="7"/>
  <c r="K317" i="7"/>
  <c r="K387" i="7" s="1"/>
  <c r="L317" i="7"/>
  <c r="L387" i="7" s="1"/>
  <c r="K318" i="7"/>
  <c r="L318" i="7"/>
  <c r="L388" i="7" s="1"/>
  <c r="J319" i="7"/>
  <c r="J389" i="7" s="1"/>
  <c r="K319" i="7"/>
  <c r="J320" i="7"/>
  <c r="J390" i="7" s="1"/>
  <c r="K320" i="7"/>
  <c r="K390" i="7" s="1"/>
  <c r="J321" i="7"/>
  <c r="K321" i="7"/>
  <c r="K391" i="7" s="1"/>
  <c r="L321" i="7"/>
  <c r="L391" i="7" s="1"/>
  <c r="J322" i="7"/>
  <c r="J323" i="7"/>
  <c r="L323" i="7"/>
  <c r="J324" i="7"/>
  <c r="J394" i="7" s="1"/>
  <c r="K324" i="7"/>
  <c r="L324" i="7"/>
  <c r="K325" i="7"/>
  <c r="K395" i="7" s="1"/>
  <c r="L325" i="7"/>
  <c r="L395" i="7" s="1"/>
  <c r="K326" i="7"/>
  <c r="L326" i="7"/>
  <c r="L396" i="7" s="1"/>
  <c r="J327" i="7"/>
  <c r="J397" i="7" s="1"/>
  <c r="K327" i="7"/>
  <c r="J328" i="7"/>
  <c r="J398" i="7" s="1"/>
  <c r="K328" i="7"/>
  <c r="J329" i="7"/>
  <c r="K329" i="7"/>
  <c r="K399" i="7" s="1"/>
  <c r="L329" i="7"/>
  <c r="J330" i="7"/>
  <c r="L330" i="7"/>
  <c r="L400" i="7" s="1"/>
  <c r="J331" i="7"/>
  <c r="J401" i="7" s="1"/>
  <c r="L331" i="7"/>
  <c r="J332" i="7"/>
  <c r="J402" i="7" s="1"/>
  <c r="K332" i="7"/>
  <c r="K402" i="7" s="1"/>
  <c r="L332" i="7"/>
  <c r="L333" i="7"/>
  <c r="K334" i="7"/>
  <c r="L334" i="7"/>
  <c r="L404" i="7" s="1"/>
  <c r="J335" i="7"/>
  <c r="J336" i="7"/>
  <c r="J406" i="7" s="1"/>
  <c r="K336" i="7"/>
  <c r="K337" i="7"/>
  <c r="K407" i="7" s="1"/>
  <c r="L337" i="7"/>
  <c r="L338" i="7"/>
  <c r="L408" i="7" s="1"/>
  <c r="J339" i="7"/>
  <c r="J409" i="7" s="1"/>
  <c r="J340" i="7"/>
  <c r="J410" i="7" s="1"/>
  <c r="K340" i="7"/>
  <c r="K341" i="7"/>
  <c r="K411" i="7" s="1"/>
  <c r="L341" i="7"/>
  <c r="L342" i="7"/>
  <c r="L412" i="7" s="1"/>
  <c r="J343" i="7"/>
  <c r="J344" i="7"/>
  <c r="J414" i="7" s="1"/>
  <c r="K344" i="7"/>
  <c r="K414" i="7" s="1"/>
  <c r="K345" i="7"/>
  <c r="K415" i="7" s="1"/>
  <c r="L345" i="7"/>
  <c r="L346" i="7"/>
  <c r="L416" i="7" s="1"/>
  <c r="J347" i="7"/>
  <c r="J348" i="7"/>
  <c r="J418" i="7" s="1"/>
  <c r="K348" i="7"/>
  <c r="K349" i="7"/>
  <c r="K419" i="7" s="1"/>
  <c r="L349" i="7"/>
  <c r="L419" i="7" s="1"/>
  <c r="L350" i="7"/>
  <c r="L420" i="7" s="1"/>
  <c r="J351" i="7"/>
  <c r="J352" i="7"/>
  <c r="J422" i="7" s="1"/>
  <c r="K352" i="7"/>
  <c r="K353" i="7"/>
  <c r="K423" i="7" s="1"/>
  <c r="L353" i="7"/>
  <c r="L354" i="7"/>
  <c r="J355" i="7"/>
  <c r="J356" i="7"/>
  <c r="K356" i="7"/>
  <c r="K357" i="7"/>
  <c r="L357" i="7"/>
  <c r="L358" i="7"/>
  <c r="J359" i="7"/>
  <c r="J360" i="7"/>
  <c r="K360" i="7"/>
  <c r="K361" i="7"/>
  <c r="L361" i="7"/>
  <c r="L362" i="7"/>
  <c r="J363" i="7"/>
  <c r="J364" i="7"/>
  <c r="K364" i="7"/>
  <c r="K365" i="7"/>
  <c r="L365" i="7"/>
  <c r="L366" i="7"/>
  <c r="J367" i="7"/>
  <c r="J368" i="7"/>
  <c r="K369" i="7"/>
  <c r="L369" i="7"/>
  <c r="L370" i="7"/>
  <c r="J371" i="7"/>
  <c r="J372" i="7"/>
  <c r="K372" i="7"/>
  <c r="K373" i="7"/>
  <c r="L373" i="7"/>
  <c r="L374" i="7"/>
  <c r="J375" i="7"/>
  <c r="J376" i="7"/>
  <c r="K376" i="7"/>
  <c r="K377" i="7"/>
  <c r="L377" i="7"/>
  <c r="L378" i="7"/>
  <c r="J380" i="7"/>
  <c r="K380" i="7"/>
  <c r="K381" i="7"/>
  <c r="L381" i="7"/>
  <c r="L382" i="7"/>
  <c r="J383" i="7"/>
  <c r="J384" i="7"/>
  <c r="K384" i="7"/>
  <c r="K385" i="7"/>
  <c r="L385" i="7"/>
  <c r="L386" i="7"/>
  <c r="J387" i="7"/>
  <c r="J388" i="7"/>
  <c r="K388" i="7"/>
  <c r="K389" i="7"/>
  <c r="L390" i="7"/>
  <c r="J391" i="7"/>
  <c r="J392" i="7"/>
  <c r="K392" i="7"/>
  <c r="J393" i="7"/>
  <c r="L393" i="7"/>
  <c r="K394" i="7"/>
  <c r="L394" i="7"/>
  <c r="J395" i="7"/>
  <c r="J396" i="7"/>
  <c r="K396" i="7"/>
  <c r="K397" i="7"/>
  <c r="L397" i="7"/>
  <c r="K398" i="7"/>
  <c r="J399" i="7"/>
  <c r="L399" i="7"/>
  <c r="J400" i="7"/>
  <c r="K401" i="7"/>
  <c r="L401" i="7"/>
  <c r="L402" i="7"/>
  <c r="J403" i="7"/>
  <c r="L403" i="7"/>
  <c r="K404" i="7"/>
  <c r="J405" i="7"/>
  <c r="K405" i="7"/>
  <c r="L405" i="7"/>
  <c r="K406" i="7"/>
  <c r="J407" i="7"/>
  <c r="L407" i="7"/>
  <c r="J408" i="7"/>
  <c r="K408" i="7"/>
  <c r="L409" i="7"/>
  <c r="K410" i="7"/>
  <c r="J411" i="7"/>
  <c r="L411" i="7"/>
  <c r="K412" i="7"/>
  <c r="J413" i="7"/>
  <c r="K413" i="7"/>
  <c r="L413" i="7"/>
  <c r="L415" i="7"/>
  <c r="J416" i="7"/>
  <c r="K416" i="7"/>
  <c r="J417" i="7"/>
  <c r="K417" i="7"/>
  <c r="L417" i="7"/>
  <c r="K418" i="7"/>
  <c r="L418" i="7"/>
  <c r="J419" i="7"/>
  <c r="K420" i="7"/>
  <c r="J421" i="7"/>
  <c r="L421" i="7"/>
  <c r="K422" i="7"/>
  <c r="J423" i="7"/>
  <c r="L423" i="7"/>
  <c r="J75" i="7"/>
  <c r="K75" i="7"/>
  <c r="L75" i="7"/>
  <c r="J76" i="7"/>
  <c r="K76" i="7"/>
  <c r="L76" i="7"/>
  <c r="J77" i="7"/>
  <c r="K77" i="7"/>
  <c r="L77" i="7"/>
  <c r="J78" i="7"/>
  <c r="K78" i="7"/>
  <c r="L78" i="7"/>
  <c r="J79" i="7"/>
  <c r="K79" i="7"/>
  <c r="L79" i="7"/>
  <c r="J80" i="7"/>
  <c r="K80" i="7"/>
  <c r="L80" i="7"/>
  <c r="J81" i="7"/>
  <c r="K81" i="7"/>
  <c r="L81" i="7"/>
  <c r="K74" i="7"/>
  <c r="L74" i="7"/>
  <c r="J74" i="7"/>
  <c r="J4" i="7"/>
  <c r="K4" i="7"/>
  <c r="L4" i="7"/>
  <c r="J5" i="7"/>
  <c r="K5" i="7"/>
  <c r="L5" i="7"/>
  <c r="J6" i="7"/>
  <c r="K6" i="7"/>
  <c r="L6" i="7"/>
  <c r="J7" i="7"/>
  <c r="K7" i="7"/>
  <c r="L7" i="7"/>
  <c r="J8" i="7"/>
  <c r="K8" i="7"/>
  <c r="L8" i="7"/>
  <c r="J9" i="7"/>
  <c r="K9" i="7"/>
  <c r="L9" i="7"/>
  <c r="J10" i="7"/>
  <c r="K10" i="7"/>
  <c r="L10" i="7"/>
  <c r="J11" i="7"/>
  <c r="K11" i="7"/>
  <c r="L11" i="7"/>
  <c r="J12" i="7"/>
  <c r="K12" i="7"/>
  <c r="L12" i="7"/>
  <c r="J13" i="7"/>
  <c r="K13" i="7"/>
  <c r="L13" i="7"/>
  <c r="J14" i="7"/>
  <c r="K14" i="7"/>
  <c r="L14" i="7"/>
  <c r="J15" i="7"/>
  <c r="K15" i="7"/>
  <c r="L15" i="7"/>
  <c r="J16" i="7"/>
  <c r="K16" i="7"/>
  <c r="L16" i="7"/>
  <c r="J17" i="7"/>
  <c r="K17" i="7"/>
  <c r="L17" i="7"/>
  <c r="J18" i="7"/>
  <c r="K18" i="7"/>
  <c r="L18" i="7"/>
  <c r="J19" i="7"/>
  <c r="K19" i="7"/>
  <c r="L19" i="7"/>
  <c r="J20" i="7"/>
  <c r="K20" i="7"/>
  <c r="L20" i="7"/>
  <c r="J21" i="7"/>
  <c r="K21" i="7"/>
  <c r="L21" i="7"/>
  <c r="J22" i="7"/>
  <c r="K22" i="7"/>
  <c r="L22" i="7"/>
  <c r="J23" i="7"/>
  <c r="K23" i="7"/>
  <c r="L23" i="7"/>
  <c r="J24" i="7"/>
  <c r="K24" i="7"/>
  <c r="L24" i="7"/>
  <c r="J25" i="7"/>
  <c r="K25" i="7"/>
  <c r="L25" i="7"/>
  <c r="J26" i="7"/>
  <c r="K26" i="7"/>
  <c r="L26" i="7"/>
  <c r="J27" i="7"/>
  <c r="K27" i="7"/>
  <c r="L27" i="7"/>
  <c r="J28" i="7"/>
  <c r="K28" i="7"/>
  <c r="L28" i="7"/>
  <c r="J29" i="7"/>
  <c r="K29" i="7"/>
  <c r="L29" i="7"/>
  <c r="J30" i="7"/>
  <c r="K30" i="7"/>
  <c r="L30" i="7"/>
  <c r="J31" i="7"/>
  <c r="K31" i="7"/>
  <c r="L31" i="7"/>
  <c r="J32" i="7"/>
  <c r="K32" i="7"/>
  <c r="L32" i="7"/>
  <c r="J33" i="7"/>
  <c r="K33" i="7"/>
  <c r="L33" i="7"/>
  <c r="J34" i="7"/>
  <c r="K34" i="7"/>
  <c r="L34" i="7"/>
  <c r="J35" i="7"/>
  <c r="K35" i="7"/>
  <c r="L35" i="7"/>
  <c r="J36" i="7"/>
  <c r="K36" i="7"/>
  <c r="L36" i="7"/>
  <c r="J37" i="7"/>
  <c r="K37" i="7"/>
  <c r="L37" i="7"/>
  <c r="J38" i="7"/>
  <c r="K38" i="7"/>
  <c r="L38" i="7"/>
  <c r="J39" i="7"/>
  <c r="K39" i="7"/>
  <c r="L39" i="7"/>
  <c r="J40" i="7"/>
  <c r="K40" i="7"/>
  <c r="L40" i="7"/>
  <c r="J41" i="7"/>
  <c r="K41" i="7"/>
  <c r="L41" i="7"/>
  <c r="J42" i="7"/>
  <c r="K42" i="7"/>
  <c r="L42" i="7"/>
  <c r="J43" i="7"/>
  <c r="K43" i="7"/>
  <c r="L43" i="7"/>
  <c r="J44" i="7"/>
  <c r="K44" i="7"/>
  <c r="L44" i="7"/>
  <c r="J45" i="7"/>
  <c r="K45" i="7"/>
  <c r="L45" i="7"/>
  <c r="J46" i="7"/>
  <c r="K46" i="7"/>
  <c r="L46" i="7"/>
  <c r="J47" i="7"/>
  <c r="K47" i="7"/>
  <c r="L47" i="7"/>
  <c r="J48" i="7"/>
  <c r="K48" i="7"/>
  <c r="L48" i="7"/>
  <c r="J49" i="7"/>
  <c r="K49" i="7"/>
  <c r="L49" i="7"/>
  <c r="J50" i="7"/>
  <c r="K50" i="7"/>
  <c r="L50" i="7"/>
  <c r="J51" i="7"/>
  <c r="K51" i="7"/>
  <c r="L51" i="7"/>
  <c r="J52" i="7"/>
  <c r="K52" i="7"/>
  <c r="L52" i="7"/>
  <c r="J53" i="7"/>
  <c r="K53" i="7"/>
  <c r="L53" i="7"/>
  <c r="J54" i="7"/>
  <c r="K54" i="7"/>
  <c r="L54" i="7"/>
  <c r="J55" i="7"/>
  <c r="K55" i="7"/>
  <c r="L55" i="7"/>
  <c r="J56" i="7"/>
  <c r="K56" i="7"/>
  <c r="L56" i="7"/>
  <c r="J57" i="7"/>
  <c r="K57" i="7"/>
  <c r="L57" i="7"/>
  <c r="J58" i="7"/>
  <c r="K58" i="7"/>
  <c r="L58" i="7"/>
  <c r="J59" i="7"/>
  <c r="K59" i="7"/>
  <c r="L59" i="7"/>
  <c r="J60" i="7"/>
  <c r="K60" i="7"/>
  <c r="L60" i="7"/>
  <c r="J61" i="7"/>
  <c r="K61" i="7"/>
  <c r="L61" i="7"/>
  <c r="J62" i="7"/>
  <c r="K62" i="7"/>
  <c r="L62" i="7"/>
  <c r="J63" i="7"/>
  <c r="K63" i="7"/>
  <c r="L63" i="7"/>
  <c r="J64" i="7"/>
  <c r="K64" i="7"/>
  <c r="L64" i="7"/>
  <c r="J65" i="7"/>
  <c r="K65" i="7"/>
  <c r="L65" i="7"/>
  <c r="J66" i="7"/>
  <c r="K66" i="7"/>
  <c r="L66" i="7"/>
  <c r="J67" i="7"/>
  <c r="K67" i="7"/>
  <c r="L67" i="7"/>
  <c r="J68" i="7"/>
  <c r="K68" i="7"/>
  <c r="L68" i="7"/>
  <c r="J69" i="7"/>
  <c r="K69" i="7"/>
  <c r="L69" i="7"/>
  <c r="J70" i="7"/>
  <c r="K70" i="7"/>
  <c r="L70" i="7"/>
  <c r="J71" i="7"/>
  <c r="K71" i="7"/>
  <c r="L71" i="7"/>
  <c r="J72" i="7"/>
  <c r="K72" i="7"/>
  <c r="L72" i="7"/>
  <c r="J73" i="7"/>
  <c r="K73" i="7"/>
  <c r="L73" i="7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83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26" i="20"/>
  <c r="B25" i="20"/>
  <c r="AE4" i="10" a="1"/>
  <c r="AE4" i="10" s="1"/>
  <c r="E38" i="10"/>
  <c r="F38" i="10"/>
  <c r="G38" i="10"/>
  <c r="H38" i="10"/>
  <c r="I38" i="10"/>
  <c r="J38" i="10"/>
  <c r="E39" i="10"/>
  <c r="F39" i="10"/>
  <c r="G39" i="10"/>
  <c r="H39" i="10"/>
  <c r="I39" i="10"/>
  <c r="J39" i="10"/>
  <c r="F37" i="10"/>
  <c r="G37" i="10"/>
  <c r="H37" i="10"/>
  <c r="I37" i="10"/>
  <c r="J37" i="10"/>
  <c r="E37" i="10"/>
  <c r="O49" i="21"/>
  <c r="O65" i="21"/>
  <c r="N42" i="21"/>
  <c r="O42" i="21" s="1"/>
  <c r="N43" i="21"/>
  <c r="O43" i="21" s="1"/>
  <c r="N44" i="21"/>
  <c r="O44" i="21" s="1"/>
  <c r="N45" i="21"/>
  <c r="O45" i="21" s="1"/>
  <c r="N46" i="21"/>
  <c r="O46" i="21" s="1"/>
  <c r="N47" i="21"/>
  <c r="O47" i="21" s="1"/>
  <c r="N48" i="21"/>
  <c r="O48" i="21" s="1"/>
  <c r="N49" i="21"/>
  <c r="N50" i="21"/>
  <c r="O50" i="21" s="1"/>
  <c r="N51" i="21"/>
  <c r="O51" i="21" s="1"/>
  <c r="N52" i="21"/>
  <c r="O52" i="21" s="1"/>
  <c r="N53" i="21"/>
  <c r="O53" i="21" s="1"/>
  <c r="N54" i="21"/>
  <c r="O54" i="21" s="1"/>
  <c r="N55" i="21"/>
  <c r="O55" i="21" s="1"/>
  <c r="N56" i="21"/>
  <c r="O56" i="21" s="1"/>
  <c r="N57" i="21"/>
  <c r="O57" i="21" s="1"/>
  <c r="N58" i="21"/>
  <c r="O58" i="21" s="1"/>
  <c r="N59" i="21"/>
  <c r="O59" i="21" s="1"/>
  <c r="N60" i="21"/>
  <c r="O60" i="21" s="1"/>
  <c r="N61" i="21"/>
  <c r="O61" i="21" s="1"/>
  <c r="N62" i="21"/>
  <c r="O62" i="21" s="1"/>
  <c r="N63" i="21"/>
  <c r="O63" i="21" s="1"/>
  <c r="N64" i="21"/>
  <c r="O64" i="21" s="1"/>
  <c r="N65" i="21"/>
  <c r="N66" i="21"/>
  <c r="O66" i="21" s="1"/>
  <c r="N67" i="21"/>
  <c r="O67" i="21" s="1"/>
  <c r="N68" i="21"/>
  <c r="O68" i="21" s="1"/>
  <c r="N69" i="21"/>
  <c r="O69" i="21" s="1"/>
  <c r="N70" i="21"/>
  <c r="O70" i="21" s="1"/>
  <c r="N71" i="21"/>
  <c r="O71" i="21" s="1"/>
  <c r="N72" i="21"/>
  <c r="O72" i="21" s="1"/>
  <c r="N73" i="21"/>
  <c r="O73" i="21" s="1"/>
  <c r="N74" i="21"/>
  <c r="O74" i="21" s="1"/>
  <c r="N75" i="21"/>
  <c r="O75" i="21" s="1"/>
  <c r="N76" i="21"/>
  <c r="O76" i="21" s="1"/>
  <c r="N77" i="21"/>
  <c r="O77" i="21" s="1"/>
  <c r="N78" i="21"/>
  <c r="O78" i="21" s="1"/>
  <c r="N79" i="21"/>
  <c r="O79" i="21" s="1"/>
  <c r="N80" i="21"/>
  <c r="O80" i="21" s="1"/>
  <c r="N81" i="21"/>
  <c r="O81" i="21" s="1"/>
  <c r="N82" i="21"/>
  <c r="O82" i="21" s="1"/>
  <c r="N83" i="21"/>
  <c r="O83" i="21" s="1"/>
  <c r="N84" i="21"/>
  <c r="O84" i="21" s="1"/>
  <c r="N85" i="21"/>
  <c r="O85" i="21" s="1"/>
  <c r="N86" i="21"/>
  <c r="O86" i="21" s="1"/>
  <c r="N87" i="21"/>
  <c r="O87" i="21" s="1"/>
  <c r="N88" i="21"/>
  <c r="O88" i="21" s="1"/>
  <c r="N89" i="21"/>
  <c r="O89" i="21" s="1"/>
  <c r="N90" i="21"/>
  <c r="O90" i="21" s="1"/>
  <c r="N91" i="21"/>
  <c r="O91" i="21" s="1"/>
  <c r="N92" i="21"/>
  <c r="O92" i="21" s="1"/>
  <c r="N93" i="21"/>
  <c r="O93" i="21" s="1"/>
  <c r="N94" i="21"/>
  <c r="O94" i="21" s="1"/>
  <c r="N95" i="21"/>
  <c r="O95" i="21" s="1"/>
  <c r="N96" i="21"/>
  <c r="O96" i="21" s="1"/>
  <c r="N97" i="21"/>
  <c r="O97" i="21" s="1"/>
  <c r="N98" i="21"/>
  <c r="O98" i="21" s="1"/>
  <c r="N99" i="21"/>
  <c r="O99" i="21" s="1"/>
  <c r="N100" i="21"/>
  <c r="O100" i="21" s="1"/>
  <c r="N101" i="21"/>
  <c r="O101" i="21" s="1"/>
  <c r="N102" i="21"/>
  <c r="O102" i="21" s="1"/>
  <c r="N103" i="21"/>
  <c r="O103" i="21" s="1"/>
  <c r="N104" i="21"/>
  <c r="O104" i="21" s="1"/>
  <c r="N105" i="21"/>
  <c r="O105" i="21" s="1"/>
  <c r="N106" i="21"/>
  <c r="O106" i="21" s="1"/>
  <c r="N107" i="21"/>
  <c r="O107" i="21" s="1"/>
  <c r="N108" i="21"/>
  <c r="O108" i="21" s="1"/>
  <c r="N109" i="21"/>
  <c r="O109" i="21" s="1"/>
  <c r="N110" i="21"/>
  <c r="O110" i="21" s="1"/>
  <c r="N111" i="21"/>
  <c r="O111" i="21" s="1"/>
  <c r="N112" i="21"/>
  <c r="O112" i="21" s="1"/>
  <c r="N113" i="21"/>
  <c r="O113" i="21" s="1"/>
  <c r="N114" i="21"/>
  <c r="O114" i="21" s="1"/>
  <c r="N115" i="21"/>
  <c r="O115" i="21" s="1"/>
  <c r="N116" i="21"/>
  <c r="O116" i="21" s="1"/>
  <c r="N117" i="21"/>
  <c r="O117" i="21" s="1"/>
  <c r="N118" i="21"/>
  <c r="O118" i="21" s="1"/>
  <c r="N119" i="21"/>
  <c r="O119" i="21" s="1"/>
  <c r="N120" i="21"/>
  <c r="O120" i="21" s="1"/>
  <c r="N121" i="21"/>
  <c r="O121" i="21" s="1"/>
  <c r="N122" i="21"/>
  <c r="O122" i="21" s="1"/>
  <c r="N123" i="21"/>
  <c r="O123" i="21" s="1"/>
  <c r="N124" i="21"/>
  <c r="O124" i="21" s="1"/>
  <c r="N125" i="21"/>
  <c r="O125" i="21" s="1"/>
  <c r="N126" i="21"/>
  <c r="O126" i="21" s="1"/>
  <c r="N127" i="21"/>
  <c r="O127" i="21" s="1"/>
  <c r="N128" i="21"/>
  <c r="O128" i="21" s="1"/>
  <c r="N129" i="21"/>
  <c r="O129" i="21" s="1"/>
  <c r="N130" i="21"/>
  <c r="O130" i="21" s="1"/>
  <c r="N131" i="21"/>
  <c r="O131" i="21" s="1"/>
  <c r="N132" i="21"/>
  <c r="O132" i="21" s="1"/>
  <c r="N133" i="21"/>
  <c r="O133" i="21" s="1"/>
  <c r="N134" i="21"/>
  <c r="O134" i="21" s="1"/>
  <c r="N135" i="21"/>
  <c r="O135" i="21" s="1"/>
  <c r="N136" i="21"/>
  <c r="O136" i="21" s="1"/>
  <c r="N137" i="21"/>
  <c r="O137" i="21" s="1"/>
  <c r="N138" i="21"/>
  <c r="O138" i="21" s="1"/>
  <c r="N139" i="21"/>
  <c r="O139" i="21" s="1"/>
  <c r="N140" i="21"/>
  <c r="O140" i="21" s="1"/>
  <c r="N141" i="21"/>
  <c r="O141" i="21" s="1"/>
  <c r="N142" i="21"/>
  <c r="O142" i="21" s="1"/>
  <c r="N143" i="21"/>
  <c r="O143" i="21" s="1"/>
  <c r="N144" i="21"/>
  <c r="O144" i="21" s="1"/>
  <c r="N145" i="21"/>
  <c r="O145" i="21" s="1"/>
  <c r="N146" i="21"/>
  <c r="O146" i="21" s="1"/>
  <c r="N147" i="21"/>
  <c r="O147" i="21" s="1"/>
  <c r="N148" i="21"/>
  <c r="O148" i="21" s="1"/>
  <c r="N149" i="21"/>
  <c r="O149" i="21" s="1"/>
  <c r="N150" i="21"/>
  <c r="O150" i="21" s="1"/>
  <c r="N151" i="21"/>
  <c r="O151" i="21" s="1"/>
  <c r="N152" i="21"/>
  <c r="O152" i="21" s="1"/>
  <c r="N153" i="21"/>
  <c r="O153" i="21" s="1"/>
  <c r="N154" i="21"/>
  <c r="O154" i="21" s="1"/>
  <c r="N155" i="21"/>
  <c r="O155" i="21" s="1"/>
  <c r="N156" i="21"/>
  <c r="O156" i="21" s="1"/>
  <c r="N157" i="21"/>
  <c r="O157" i="21" s="1"/>
  <c r="N158" i="21"/>
  <c r="O158" i="21" s="1"/>
  <c r="N159" i="21"/>
  <c r="O159" i="21" s="1"/>
  <c r="N160" i="21"/>
  <c r="O160" i="21" s="1"/>
  <c r="N161" i="21"/>
  <c r="O161" i="21" s="1"/>
  <c r="N162" i="21"/>
  <c r="O162" i="21" s="1"/>
  <c r="N163" i="21"/>
  <c r="O163" i="21" s="1"/>
  <c r="N164" i="21"/>
  <c r="O164" i="21" s="1"/>
  <c r="N165" i="21"/>
  <c r="O165" i="21" s="1"/>
  <c r="N166" i="21"/>
  <c r="O166" i="21" s="1"/>
  <c r="N167" i="21"/>
  <c r="O167" i="21" s="1"/>
  <c r="N168" i="21"/>
  <c r="O168" i="21" s="1"/>
  <c r="N169" i="21"/>
  <c r="O169" i="21" s="1"/>
  <c r="N170" i="21"/>
  <c r="O170" i="21" s="1"/>
  <c r="N171" i="21"/>
  <c r="O171" i="21" s="1"/>
  <c r="N172" i="21"/>
  <c r="O172" i="21" s="1"/>
  <c r="N173" i="21"/>
  <c r="O173" i="21" s="1"/>
  <c r="N174" i="21"/>
  <c r="O174" i="21" s="1"/>
  <c r="N175" i="21"/>
  <c r="O175" i="21" s="1"/>
  <c r="N176" i="21"/>
  <c r="O176" i="21" s="1"/>
  <c r="N177" i="21"/>
  <c r="O177" i="21" s="1"/>
  <c r="N178" i="21"/>
  <c r="O178" i="21" s="1"/>
  <c r="N179" i="21"/>
  <c r="O179" i="21" s="1"/>
  <c r="N180" i="21"/>
  <c r="O180" i="21" s="1"/>
  <c r="N181" i="21"/>
  <c r="O181" i="21" s="1"/>
  <c r="N182" i="21"/>
  <c r="O182" i="21" s="1"/>
  <c r="N183" i="21"/>
  <c r="O183" i="21" s="1"/>
  <c r="N184" i="21"/>
  <c r="O184" i="21" s="1"/>
  <c r="N185" i="21"/>
  <c r="O185" i="21" s="1"/>
  <c r="N186" i="21"/>
  <c r="O186" i="21" s="1"/>
  <c r="N187" i="21"/>
  <c r="O187" i="21" s="1"/>
  <c r="N188" i="21"/>
  <c r="O188" i="21" s="1"/>
  <c r="N189" i="21"/>
  <c r="O189" i="21" s="1"/>
  <c r="N190" i="21"/>
  <c r="O190" i="21" s="1"/>
  <c r="N191" i="21"/>
  <c r="O191" i="21" s="1"/>
  <c r="N192" i="21"/>
  <c r="O192" i="21" s="1"/>
  <c r="N193" i="21"/>
  <c r="O193" i="21" s="1"/>
  <c r="N194" i="21"/>
  <c r="O194" i="21" s="1"/>
  <c r="N195" i="21"/>
  <c r="O195" i="21" s="1"/>
  <c r="N196" i="21"/>
  <c r="O196" i="21" s="1"/>
  <c r="N197" i="21"/>
  <c r="O197" i="21" s="1"/>
  <c r="N198" i="21"/>
  <c r="O198" i="21" s="1"/>
  <c r="N199" i="21"/>
  <c r="O199" i="21" s="1"/>
  <c r="N200" i="21"/>
  <c r="O200" i="21" s="1"/>
  <c r="N201" i="21"/>
  <c r="O201" i="21" s="1"/>
  <c r="N202" i="21"/>
  <c r="O202" i="21" s="1"/>
  <c r="N203" i="21"/>
  <c r="O203" i="21" s="1"/>
  <c r="N204" i="21"/>
  <c r="O204" i="21" s="1"/>
  <c r="N205" i="21"/>
  <c r="O205" i="21" s="1"/>
  <c r="N206" i="21"/>
  <c r="O206" i="21" s="1"/>
  <c r="N207" i="21"/>
  <c r="O207" i="21" s="1"/>
  <c r="N208" i="21"/>
  <c r="O208" i="21" s="1"/>
  <c r="N209" i="21"/>
  <c r="O209" i="21" s="1"/>
  <c r="N210" i="21"/>
  <c r="O210" i="21" s="1"/>
  <c r="N211" i="21"/>
  <c r="O211" i="21" s="1"/>
  <c r="N212" i="21"/>
  <c r="O212" i="21" s="1"/>
  <c r="N213" i="21"/>
  <c r="O213" i="21" s="1"/>
  <c r="N214" i="21"/>
  <c r="O214" i="21" s="1"/>
  <c r="N215" i="21"/>
  <c r="O215" i="21" s="1"/>
  <c r="N216" i="21"/>
  <c r="O216" i="21" s="1"/>
  <c r="N217" i="21"/>
  <c r="O217" i="21" s="1"/>
  <c r="N218" i="21"/>
  <c r="O218" i="21" s="1"/>
  <c r="N219" i="21"/>
  <c r="O219" i="21" s="1"/>
  <c r="N220" i="21"/>
  <c r="O220" i="21" s="1"/>
  <c r="N221" i="21"/>
  <c r="O221" i="21" s="1"/>
  <c r="N222" i="21"/>
  <c r="O222" i="21" s="1"/>
  <c r="N223" i="21"/>
  <c r="O223" i="21" s="1"/>
  <c r="N224" i="21"/>
  <c r="O224" i="21" s="1"/>
  <c r="N225" i="21"/>
  <c r="O225" i="21" s="1"/>
  <c r="N226" i="21"/>
  <c r="O226" i="21" s="1"/>
  <c r="N227" i="21"/>
  <c r="O227" i="21" s="1"/>
  <c r="N228" i="21"/>
  <c r="O228" i="21" s="1"/>
  <c r="N229" i="21"/>
  <c r="O229" i="21" s="1"/>
  <c r="N230" i="21"/>
  <c r="O230" i="21" s="1"/>
  <c r="N231" i="21"/>
  <c r="O231" i="21" s="1"/>
  <c r="N232" i="21"/>
  <c r="O232" i="21" s="1"/>
  <c r="N233" i="21"/>
  <c r="O233" i="21" s="1"/>
  <c r="N234" i="21"/>
  <c r="O234" i="21" s="1"/>
  <c r="N235" i="21"/>
  <c r="O235" i="21" s="1"/>
  <c r="N236" i="21"/>
  <c r="O236" i="21" s="1"/>
  <c r="N237" i="21"/>
  <c r="O237" i="21" s="1"/>
  <c r="N238" i="21"/>
  <c r="O238" i="21" s="1"/>
  <c r="N239" i="21"/>
  <c r="O239" i="21" s="1"/>
  <c r="N240" i="21"/>
  <c r="O240" i="21" s="1"/>
  <c r="N241" i="21"/>
  <c r="O241" i="21" s="1"/>
  <c r="N242" i="21"/>
  <c r="O242" i="21" s="1"/>
  <c r="N243" i="21"/>
  <c r="O243" i="21" s="1"/>
  <c r="N244" i="21"/>
  <c r="O244" i="21" s="1"/>
  <c r="N245" i="21"/>
  <c r="O245" i="21" s="1"/>
  <c r="N246" i="21"/>
  <c r="O246" i="21" s="1"/>
  <c r="N247" i="21"/>
  <c r="O247" i="21" s="1"/>
  <c r="N248" i="21"/>
  <c r="O248" i="21" s="1"/>
  <c r="N249" i="21"/>
  <c r="O249" i="21" s="1"/>
  <c r="N250" i="21"/>
  <c r="O250" i="21" s="1"/>
  <c r="N251" i="21"/>
  <c r="O251" i="21" s="1"/>
  <c r="N252" i="21"/>
  <c r="O252" i="21" s="1"/>
  <c r="N253" i="21"/>
  <c r="O253" i="21" s="1"/>
  <c r="N254" i="21"/>
  <c r="O254" i="21" s="1"/>
  <c r="N255" i="21"/>
  <c r="O255" i="21" s="1"/>
  <c r="N256" i="21"/>
  <c r="O256" i="21" s="1"/>
  <c r="N257" i="21"/>
  <c r="O257" i="21" s="1"/>
  <c r="N258" i="21"/>
  <c r="O258" i="21" s="1"/>
  <c r="N259" i="21"/>
  <c r="O259" i="21" s="1"/>
  <c r="N260" i="21"/>
  <c r="O260" i="21" s="1"/>
  <c r="N261" i="21"/>
  <c r="O261" i="21" s="1"/>
  <c r="N262" i="21"/>
  <c r="O262" i="21" s="1"/>
  <c r="N263" i="21"/>
  <c r="O263" i="21" s="1"/>
  <c r="N264" i="21"/>
  <c r="O264" i="21" s="1"/>
  <c r="N265" i="21"/>
  <c r="O265" i="21" s="1"/>
  <c r="N266" i="21"/>
  <c r="O266" i="21" s="1"/>
  <c r="N267" i="21"/>
  <c r="O267" i="21" s="1"/>
  <c r="N268" i="21"/>
  <c r="O268" i="21" s="1"/>
  <c r="N269" i="21"/>
  <c r="O269" i="21" s="1"/>
  <c r="N270" i="21"/>
  <c r="O270" i="21" s="1"/>
  <c r="N271" i="21"/>
  <c r="O271" i="21" s="1"/>
  <c r="N272" i="21"/>
  <c r="O272" i="21" s="1"/>
  <c r="N273" i="21"/>
  <c r="O273" i="21" s="1"/>
  <c r="N274" i="21"/>
  <c r="O274" i="21" s="1"/>
  <c r="N275" i="21"/>
  <c r="O275" i="21" s="1"/>
  <c r="N276" i="21"/>
  <c r="O276" i="21" s="1"/>
  <c r="N277" i="21"/>
  <c r="O277" i="21" s="1"/>
  <c r="N278" i="21"/>
  <c r="O278" i="21" s="1"/>
  <c r="N279" i="21"/>
  <c r="O279" i="21" s="1"/>
  <c r="N280" i="21"/>
  <c r="O280" i="21" s="1"/>
  <c r="N281" i="21"/>
  <c r="O281" i="21" s="1"/>
  <c r="N282" i="21"/>
  <c r="O282" i="21" s="1"/>
  <c r="N283" i="21"/>
  <c r="O283" i="21" s="1"/>
  <c r="N284" i="21"/>
  <c r="O284" i="21" s="1"/>
  <c r="N285" i="21"/>
  <c r="O285" i="21" s="1"/>
  <c r="N286" i="21"/>
  <c r="O286" i="21" s="1"/>
  <c r="N287" i="21"/>
  <c r="O287" i="21" s="1"/>
  <c r="N288" i="21"/>
  <c r="O288" i="21" s="1"/>
  <c r="N289" i="21"/>
  <c r="O289" i="21" s="1"/>
  <c r="N290" i="21"/>
  <c r="O290" i="21" s="1"/>
  <c r="N291" i="21"/>
  <c r="O291" i="21" s="1"/>
  <c r="N292" i="21"/>
  <c r="O292" i="21" s="1"/>
  <c r="N293" i="21"/>
  <c r="O293" i="21" s="1"/>
  <c r="N294" i="21"/>
  <c r="O294" i="21" s="1"/>
  <c r="N295" i="21"/>
  <c r="O295" i="21" s="1"/>
  <c r="N296" i="21"/>
  <c r="O296" i="21" s="1"/>
  <c r="N297" i="21"/>
  <c r="O297" i="21" s="1"/>
  <c r="N298" i="21"/>
  <c r="O298" i="21" s="1"/>
  <c r="N299" i="21"/>
  <c r="O299" i="21" s="1"/>
  <c r="N300" i="21"/>
  <c r="O300" i="21" s="1"/>
  <c r="N301" i="21"/>
  <c r="O301" i="21" s="1"/>
  <c r="N302" i="21"/>
  <c r="O302" i="21" s="1"/>
  <c r="N303" i="21"/>
  <c r="O303" i="21" s="1"/>
  <c r="N304" i="21"/>
  <c r="O304" i="21" s="1"/>
  <c r="N305" i="21"/>
  <c r="O305" i="21" s="1"/>
  <c r="N306" i="21"/>
  <c r="O306" i="21" s="1"/>
  <c r="N307" i="21"/>
  <c r="O307" i="21" s="1"/>
  <c r="N308" i="21"/>
  <c r="O308" i="21" s="1"/>
  <c r="N309" i="21"/>
  <c r="O309" i="21" s="1"/>
  <c r="N310" i="21"/>
  <c r="O310" i="21" s="1"/>
  <c r="N311" i="21"/>
  <c r="O311" i="21" s="1"/>
  <c r="N312" i="21"/>
  <c r="O312" i="21" s="1"/>
  <c r="N313" i="21"/>
  <c r="O313" i="21" s="1"/>
  <c r="N314" i="21"/>
  <c r="O314" i="21" s="1"/>
  <c r="N315" i="21"/>
  <c r="O315" i="21" s="1"/>
  <c r="N316" i="21"/>
  <c r="O316" i="21" s="1"/>
  <c r="N317" i="21"/>
  <c r="O317" i="21" s="1"/>
  <c r="N318" i="21"/>
  <c r="O318" i="21" s="1"/>
  <c r="N319" i="21"/>
  <c r="O319" i="21" s="1"/>
  <c r="N320" i="21"/>
  <c r="O320" i="21" s="1"/>
  <c r="N321" i="21"/>
  <c r="O321" i="21" s="1"/>
  <c r="N322" i="21"/>
  <c r="O322" i="21" s="1"/>
  <c r="N323" i="21"/>
  <c r="O323" i="21" s="1"/>
  <c r="N324" i="21"/>
  <c r="O324" i="21" s="1"/>
  <c r="N325" i="21"/>
  <c r="O325" i="21" s="1"/>
  <c r="N326" i="21"/>
  <c r="O326" i="21" s="1"/>
  <c r="N327" i="21"/>
  <c r="O327" i="21" s="1"/>
  <c r="N328" i="21"/>
  <c r="O328" i="21" s="1"/>
  <c r="N329" i="21"/>
  <c r="O329" i="21" s="1"/>
  <c r="N330" i="21"/>
  <c r="O330" i="21" s="1"/>
  <c r="N331" i="21"/>
  <c r="O331" i="21" s="1"/>
  <c r="N332" i="21"/>
  <c r="O332" i="21" s="1"/>
  <c r="N333" i="21"/>
  <c r="O333" i="21" s="1"/>
  <c r="N334" i="21"/>
  <c r="O334" i="21" s="1"/>
  <c r="N335" i="21"/>
  <c r="O335" i="21" s="1"/>
  <c r="N336" i="21"/>
  <c r="O336" i="21" s="1"/>
  <c r="N337" i="21"/>
  <c r="O337" i="21" s="1"/>
  <c r="N338" i="21"/>
  <c r="O338" i="21" s="1"/>
  <c r="N339" i="21"/>
  <c r="O339" i="21" s="1"/>
  <c r="N340" i="21"/>
  <c r="O340" i="21" s="1"/>
  <c r="N341" i="21"/>
  <c r="O341" i="21" s="1"/>
  <c r="N342" i="21"/>
  <c r="O342" i="21" s="1"/>
  <c r="N343" i="21"/>
  <c r="O343" i="21" s="1"/>
  <c r="N344" i="21"/>
  <c r="O344" i="21" s="1"/>
  <c r="N345" i="21"/>
  <c r="O345" i="21" s="1"/>
  <c r="N346" i="21"/>
  <c r="O346" i="21" s="1"/>
  <c r="N347" i="21"/>
  <c r="O347" i="21" s="1"/>
  <c r="N348" i="21"/>
  <c r="O348" i="21" s="1"/>
  <c r="N349" i="21"/>
  <c r="O349" i="21" s="1"/>
  <c r="N350" i="21"/>
  <c r="O350" i="21" s="1"/>
  <c r="N351" i="21"/>
  <c r="O351" i="21" s="1"/>
  <c r="N352" i="21"/>
  <c r="O352" i="21" s="1"/>
  <c r="N353" i="21"/>
  <c r="O353" i="21" s="1"/>
  <c r="N354" i="21"/>
  <c r="O354" i="21" s="1"/>
  <c r="N355" i="21"/>
  <c r="O355" i="21" s="1"/>
  <c r="N356" i="21"/>
  <c r="O356" i="21" s="1"/>
  <c r="N357" i="21"/>
  <c r="O357" i="21" s="1"/>
  <c r="N358" i="21"/>
  <c r="O358" i="21" s="1"/>
  <c r="N359" i="21"/>
  <c r="O359" i="21" s="1"/>
  <c r="N360" i="21"/>
  <c r="O360" i="21" s="1"/>
  <c r="N361" i="21"/>
  <c r="O361" i="21" s="1"/>
  <c r="N362" i="21"/>
  <c r="O362" i="21" s="1"/>
  <c r="N363" i="21"/>
  <c r="O363" i="21" s="1"/>
  <c r="N364" i="21"/>
  <c r="O364" i="21" s="1"/>
  <c r="N365" i="21"/>
  <c r="O365" i="21" s="1"/>
  <c r="N366" i="21"/>
  <c r="O366" i="21" s="1"/>
  <c r="N367" i="21"/>
  <c r="O367" i="21" s="1"/>
  <c r="N368" i="21"/>
  <c r="O368" i="21" s="1"/>
  <c r="N369" i="21"/>
  <c r="O369" i="21" s="1"/>
  <c r="N370" i="21"/>
  <c r="O370" i="21" s="1"/>
  <c r="N371" i="21"/>
  <c r="O371" i="21" s="1"/>
  <c r="N372" i="21"/>
  <c r="O372" i="21" s="1"/>
  <c r="N373" i="21"/>
  <c r="O373" i="21" s="1"/>
  <c r="N374" i="21"/>
  <c r="O374" i="21" s="1"/>
  <c r="N375" i="21"/>
  <c r="O375" i="21" s="1"/>
  <c r="N376" i="21"/>
  <c r="O376" i="21" s="1"/>
  <c r="N377" i="21"/>
  <c r="O377" i="21" s="1"/>
  <c r="N378" i="21"/>
  <c r="O378" i="21" s="1"/>
  <c r="N379" i="21"/>
  <c r="O379" i="21" s="1"/>
  <c r="N380" i="21"/>
  <c r="O380" i="21" s="1"/>
  <c r="N381" i="21"/>
  <c r="O381" i="21" s="1"/>
  <c r="N382" i="21"/>
  <c r="O382" i="21" s="1"/>
  <c r="N383" i="21"/>
  <c r="O383" i="21" s="1"/>
  <c r="N384" i="21"/>
  <c r="O384" i="21" s="1"/>
  <c r="N385" i="21"/>
  <c r="O385" i="21" s="1"/>
  <c r="N386" i="21"/>
  <c r="O386" i="21" s="1"/>
  <c r="N387" i="21"/>
  <c r="O387" i="21" s="1"/>
  <c r="N388" i="21"/>
  <c r="O388" i="21" s="1"/>
  <c r="N389" i="21"/>
  <c r="O389" i="21" s="1"/>
  <c r="N390" i="21"/>
  <c r="O390" i="21" s="1"/>
  <c r="N391" i="21"/>
  <c r="O391" i="21" s="1"/>
  <c r="N392" i="21"/>
  <c r="O392" i="21" s="1"/>
  <c r="N393" i="21"/>
  <c r="O393" i="21" s="1"/>
  <c r="N394" i="21"/>
  <c r="O394" i="21" s="1"/>
  <c r="N395" i="21"/>
  <c r="O395" i="21" s="1"/>
  <c r="N396" i="21"/>
  <c r="O396" i="21" s="1"/>
  <c r="N397" i="21"/>
  <c r="O397" i="21" s="1"/>
  <c r="N398" i="21"/>
  <c r="O398" i="21" s="1"/>
  <c r="N399" i="21"/>
  <c r="O399" i="21" s="1"/>
  <c r="N400" i="21"/>
  <c r="O400" i="21" s="1"/>
  <c r="N401" i="21"/>
  <c r="O401" i="21" s="1"/>
  <c r="N402" i="21"/>
  <c r="O402" i="21" s="1"/>
  <c r="N403" i="21"/>
  <c r="O403" i="21" s="1"/>
  <c r="N404" i="21"/>
  <c r="O404" i="21" s="1"/>
  <c r="N405" i="21"/>
  <c r="O405" i="21" s="1"/>
  <c r="N406" i="21"/>
  <c r="O406" i="21" s="1"/>
  <c r="N407" i="21"/>
  <c r="O407" i="21" s="1"/>
  <c r="N408" i="21"/>
  <c r="O408" i="21" s="1"/>
  <c r="N409" i="21"/>
  <c r="O409" i="21" s="1"/>
  <c r="N410" i="21"/>
  <c r="O410" i="21" s="1"/>
  <c r="N411" i="21"/>
  <c r="O411" i="21" s="1"/>
  <c r="N412" i="21"/>
  <c r="O412" i="21" s="1"/>
  <c r="N413" i="21"/>
  <c r="O413" i="21" s="1"/>
  <c r="N414" i="21"/>
  <c r="O414" i="21" s="1"/>
  <c r="N415" i="21"/>
  <c r="O415" i="21" s="1"/>
  <c r="N416" i="21"/>
  <c r="O416" i="21" s="1"/>
  <c r="N417" i="21"/>
  <c r="O417" i="21" s="1"/>
  <c r="N418" i="21"/>
  <c r="O418" i="21" s="1"/>
  <c r="N419" i="21"/>
  <c r="O419" i="21" s="1"/>
  <c r="N420" i="21"/>
  <c r="O420" i="21" s="1"/>
  <c r="N22" i="21"/>
  <c r="O22" i="21" s="1"/>
  <c r="N23" i="21"/>
  <c r="O23" i="21" s="1"/>
  <c r="N24" i="21"/>
  <c r="O24" i="21" s="1"/>
  <c r="N25" i="21"/>
  <c r="O25" i="21" s="1"/>
  <c r="N26" i="21"/>
  <c r="O26" i="21" s="1"/>
  <c r="N27" i="21"/>
  <c r="O27" i="21" s="1"/>
  <c r="N28" i="21"/>
  <c r="O28" i="21" s="1"/>
  <c r="N29" i="21"/>
  <c r="O29" i="21" s="1"/>
  <c r="N30" i="21"/>
  <c r="O30" i="21" s="1"/>
  <c r="N31" i="21"/>
  <c r="O31" i="21" s="1"/>
  <c r="N32" i="21"/>
  <c r="O32" i="21" s="1"/>
  <c r="N33" i="21"/>
  <c r="O33" i="21" s="1"/>
  <c r="N34" i="21"/>
  <c r="O34" i="21" s="1"/>
  <c r="N35" i="21"/>
  <c r="O35" i="21" s="1"/>
  <c r="N36" i="21"/>
  <c r="O36" i="21" s="1"/>
  <c r="N37" i="21"/>
  <c r="O37" i="21" s="1"/>
  <c r="N38" i="21"/>
  <c r="O38" i="21" s="1"/>
  <c r="N39" i="21"/>
  <c r="O39" i="21" s="1"/>
  <c r="N40" i="21"/>
  <c r="O40" i="21" s="1"/>
  <c r="N41" i="21"/>
  <c r="O41" i="21" s="1"/>
  <c r="N2" i="21"/>
  <c r="O2" i="21" s="1"/>
  <c r="N3" i="21"/>
  <c r="O3" i="21" s="1"/>
  <c r="N4" i="21"/>
  <c r="O4" i="21" s="1"/>
  <c r="N5" i="21"/>
  <c r="O5" i="21" s="1"/>
  <c r="N6" i="21"/>
  <c r="O6" i="21" s="1"/>
  <c r="N7" i="21"/>
  <c r="O7" i="21" s="1"/>
  <c r="N8" i="21"/>
  <c r="O8" i="21" s="1"/>
  <c r="N9" i="21"/>
  <c r="O9" i="21" s="1"/>
  <c r="N10" i="21"/>
  <c r="O10" i="21" s="1"/>
  <c r="N11" i="21"/>
  <c r="O11" i="21" s="1"/>
  <c r="N12" i="21"/>
  <c r="O12" i="21" s="1"/>
  <c r="N13" i="21"/>
  <c r="O13" i="21" s="1"/>
  <c r="N14" i="21"/>
  <c r="O14" i="21" s="1"/>
  <c r="N15" i="21"/>
  <c r="O15" i="21" s="1"/>
  <c r="N16" i="21"/>
  <c r="O16" i="21" s="1"/>
  <c r="N17" i="21"/>
  <c r="O17" i="21" s="1"/>
  <c r="N18" i="21"/>
  <c r="O18" i="21" s="1"/>
  <c r="N19" i="21"/>
  <c r="O19" i="21" s="1"/>
  <c r="N20" i="21"/>
  <c r="O20" i="21" s="1"/>
  <c r="N21" i="21"/>
  <c r="O21" i="21" s="1"/>
  <c r="N1" i="21"/>
  <c r="O1" i="21" s="1"/>
  <c r="F2" i="21" l="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13" i="21"/>
  <c r="F314" i="21"/>
  <c r="F315" i="21"/>
  <c r="F316" i="21"/>
  <c r="F317" i="21"/>
  <c r="F318" i="21"/>
  <c r="F319" i="21"/>
  <c r="F320" i="21"/>
  <c r="F321" i="21"/>
  <c r="F322" i="21"/>
  <c r="F323" i="21"/>
  <c r="F324" i="21"/>
  <c r="F325" i="21"/>
  <c r="F326" i="21"/>
  <c r="F327" i="21"/>
  <c r="F328" i="21"/>
  <c r="F329" i="21"/>
  <c r="F330" i="21"/>
  <c r="F331" i="21"/>
  <c r="F332" i="21"/>
  <c r="F333" i="21"/>
  <c r="F334" i="21"/>
  <c r="F335" i="21"/>
  <c r="F336" i="21"/>
  <c r="F337" i="21"/>
  <c r="F338" i="21"/>
  <c r="F339" i="21"/>
  <c r="F340" i="21"/>
  <c r="F341" i="21"/>
  <c r="F342" i="21"/>
  <c r="F343" i="21"/>
  <c r="F344" i="21"/>
  <c r="F345" i="21"/>
  <c r="F346" i="21"/>
  <c r="F347" i="21"/>
  <c r="F348" i="21"/>
  <c r="F349" i="21"/>
  <c r="F350" i="21"/>
  <c r="F351" i="21"/>
  <c r="F352" i="21"/>
  <c r="F353" i="21"/>
  <c r="F354" i="21"/>
  <c r="F355" i="21"/>
  <c r="F356" i="21"/>
  <c r="F357" i="21"/>
  <c r="F358" i="21"/>
  <c r="F359" i="21"/>
  <c r="F360" i="21"/>
  <c r="F361" i="21"/>
  <c r="F362" i="21"/>
  <c r="F363" i="21"/>
  <c r="F364" i="21"/>
  <c r="F365" i="21"/>
  <c r="F366" i="21"/>
  <c r="F367" i="21"/>
  <c r="F368" i="21"/>
  <c r="F369" i="21"/>
  <c r="F370" i="21"/>
  <c r="F371" i="21"/>
  <c r="F372" i="21"/>
  <c r="F373" i="21"/>
  <c r="F374" i="21"/>
  <c r="F375" i="21"/>
  <c r="F376" i="21"/>
  <c r="F377" i="21"/>
  <c r="F378" i="21"/>
  <c r="F379" i="21"/>
  <c r="F380" i="21"/>
  <c r="F381" i="21"/>
  <c r="F382" i="21"/>
  <c r="F383" i="21"/>
  <c r="F384" i="21"/>
  <c r="F385" i="21"/>
  <c r="F386" i="21"/>
  <c r="F387" i="21"/>
  <c r="F388" i="21"/>
  <c r="F389" i="21"/>
  <c r="F390" i="21"/>
  <c r="F391" i="21"/>
  <c r="F392" i="21"/>
  <c r="F393" i="21"/>
  <c r="F394" i="21"/>
  <c r="F395" i="21"/>
  <c r="F396" i="21"/>
  <c r="F397" i="21"/>
  <c r="F398" i="21"/>
  <c r="F399" i="21"/>
  <c r="F400" i="21"/>
  <c r="F401" i="21"/>
  <c r="F402" i="21"/>
  <c r="F403" i="21"/>
  <c r="F404" i="21"/>
  <c r="F405" i="21"/>
  <c r="F406" i="21"/>
  <c r="F407" i="21"/>
  <c r="F408" i="21"/>
  <c r="F409" i="21"/>
  <c r="F410" i="21"/>
  <c r="F411" i="21"/>
  <c r="F412" i="21"/>
  <c r="F413" i="21"/>
  <c r="F414" i="21"/>
  <c r="F415" i="21"/>
  <c r="F416" i="21"/>
  <c r="F417" i="21"/>
  <c r="F418" i="21"/>
  <c r="F419" i="21"/>
  <c r="F420" i="21"/>
  <c r="F1" i="21"/>
  <c r="X5" i="10" a="1"/>
  <c r="X5" i="10" s="1"/>
  <c r="X6" i="10" a="1"/>
  <c r="X6" i="10" s="1"/>
  <c r="X7" i="10" a="1"/>
  <c r="X7" i="10" s="1"/>
  <c r="X8" i="10" a="1"/>
  <c r="X8" i="10" s="1"/>
  <c r="X9" i="10" a="1"/>
  <c r="X9" i="10" s="1"/>
  <c r="X10" i="10" a="1"/>
  <c r="X10" i="10" s="1"/>
  <c r="X11" i="10" a="1"/>
  <c r="X11" i="10" s="1"/>
  <c r="X12" i="10" a="1"/>
  <c r="X12" i="10" s="1"/>
  <c r="X13" i="10" a="1"/>
  <c r="X13" i="10" s="1"/>
  <c r="X14" i="10" a="1"/>
  <c r="X14" i="10" s="1"/>
  <c r="X15" i="10" a="1"/>
  <c r="X15" i="10" s="1"/>
  <c r="X16" i="10" a="1"/>
  <c r="X16" i="10"/>
  <c r="X17" i="10" a="1"/>
  <c r="X17" i="10" s="1"/>
  <c r="X18" i="10" a="1"/>
  <c r="X18" i="10" s="1"/>
  <c r="X19" i="10" a="1"/>
  <c r="X19" i="10" s="1"/>
  <c r="X20" i="10" a="1"/>
  <c r="X20" i="10" s="1"/>
  <c r="X21" i="10" a="1"/>
  <c r="X21" i="10" s="1"/>
  <c r="X22" i="10" a="1"/>
  <c r="X22" i="10" s="1"/>
  <c r="X23" i="10" a="1"/>
  <c r="X23" i="10" s="1"/>
  <c r="X24" i="10" a="1"/>
  <c r="X24" i="10" s="1"/>
  <c r="X25" i="10" a="1"/>
  <c r="X25" i="10" s="1"/>
  <c r="X26" i="10" a="1"/>
  <c r="X26" i="10" s="1"/>
  <c r="X27" i="10" a="1"/>
  <c r="X27" i="10" s="1"/>
  <c r="X28" i="10" a="1"/>
  <c r="X28" i="10" s="1"/>
  <c r="X29" i="10" a="1"/>
  <c r="X29" i="10" s="1"/>
  <c r="X30" i="10" a="1"/>
  <c r="X30" i="10" s="1"/>
  <c r="X31" i="10" a="1"/>
  <c r="X31" i="10" s="1"/>
  <c r="X32" i="10" a="1"/>
  <c r="X32" i="10" s="1"/>
  <c r="X33" i="10" a="1"/>
  <c r="X33" i="10" s="1"/>
  <c r="X34" i="10" a="1"/>
  <c r="X34" i="10" s="1"/>
  <c r="X35" i="10" a="1"/>
  <c r="X35" i="10" s="1"/>
  <c r="X36" i="10" a="1"/>
  <c r="X36" i="10" s="1"/>
  <c r="X37" i="10" a="1"/>
  <c r="X37" i="10" s="1"/>
  <c r="X38" i="10" a="1"/>
  <c r="X38" i="10" s="1"/>
  <c r="X39" i="10" a="1"/>
  <c r="X39" i="10" s="1"/>
  <c r="X40" i="10" a="1"/>
  <c r="X40" i="10" s="1"/>
  <c r="X41" i="10" a="1"/>
  <c r="X41" i="10" s="1"/>
  <c r="X42" i="10" a="1"/>
  <c r="X42" i="10" s="1"/>
  <c r="X43" i="10" a="1"/>
  <c r="X43" i="10" s="1"/>
  <c r="X44" i="10" a="1"/>
  <c r="X44" i="10" s="1"/>
  <c r="X45" i="10" a="1"/>
  <c r="X45" i="10" s="1"/>
  <c r="X46" i="10" a="1"/>
  <c r="X46" i="10" s="1"/>
  <c r="X47" i="10" a="1"/>
  <c r="X47" i="10" s="1"/>
  <c r="X48" i="10" a="1"/>
  <c r="X48" i="10" s="1"/>
  <c r="X49" i="10" a="1"/>
  <c r="X49" i="10" s="1"/>
  <c r="X50" i="10" a="1"/>
  <c r="X50" i="10" s="1"/>
  <c r="X51" i="10" a="1"/>
  <c r="X51" i="10" s="1"/>
  <c r="X52" i="10" a="1"/>
  <c r="X52" i="10" s="1"/>
  <c r="X53" i="10" a="1"/>
  <c r="X53" i="10" s="1"/>
  <c r="X54" i="10" a="1"/>
  <c r="X54" i="10" s="1"/>
  <c r="X55" i="10" a="1"/>
  <c r="X55" i="10" s="1"/>
  <c r="X56" i="10" a="1"/>
  <c r="X56" i="10" s="1"/>
  <c r="X57" i="10" a="1"/>
  <c r="X57" i="10" s="1"/>
  <c r="X58" i="10" a="1"/>
  <c r="X58" i="10" s="1"/>
  <c r="X59" i="10" a="1"/>
  <c r="X59" i="10" s="1"/>
  <c r="X60" i="10" a="1"/>
  <c r="X60" i="10" s="1"/>
  <c r="X61" i="10" a="1"/>
  <c r="X61" i="10" s="1"/>
  <c r="X62" i="10" a="1"/>
  <c r="X62" i="10" s="1"/>
  <c r="X63" i="10" a="1"/>
  <c r="X63" i="10" s="1"/>
  <c r="X64" i="10" a="1"/>
  <c r="X64" i="10" s="1"/>
  <c r="X65" i="10" a="1"/>
  <c r="X65" i="10" s="1"/>
  <c r="X66" i="10" a="1"/>
  <c r="X66" i="10" s="1"/>
  <c r="X67" i="10" a="1"/>
  <c r="X67" i="10" s="1"/>
  <c r="X68" i="10" a="1"/>
  <c r="X68" i="10" s="1"/>
  <c r="X69" i="10" a="1"/>
  <c r="X69" i="10" s="1"/>
  <c r="X70" i="10" a="1"/>
  <c r="X70" i="10" s="1"/>
  <c r="X71" i="10" a="1"/>
  <c r="X71" i="10" s="1"/>
  <c r="X72" i="10" a="1"/>
  <c r="X72" i="10" s="1"/>
  <c r="X73" i="10" a="1"/>
  <c r="X73" i="10" s="1"/>
  <c r="X74" i="10" a="1"/>
  <c r="X74" i="10" s="1"/>
  <c r="X75" i="10" a="1"/>
  <c r="X75" i="10" s="1"/>
  <c r="X76" i="10" a="1"/>
  <c r="X76" i="10" s="1"/>
  <c r="X77" i="10" a="1"/>
  <c r="X77" i="10" s="1"/>
  <c r="X78" i="10" a="1"/>
  <c r="X78" i="10" s="1"/>
  <c r="X79" i="10" a="1"/>
  <c r="X79" i="10" s="1"/>
  <c r="X80" i="10" a="1"/>
  <c r="X80" i="10" s="1"/>
  <c r="X81" i="10" a="1"/>
  <c r="X81" i="10" s="1"/>
  <c r="X82" i="10" a="1"/>
  <c r="X82" i="10" s="1"/>
  <c r="X83" i="10" a="1"/>
  <c r="X83" i="10" s="1"/>
  <c r="X84" i="10" a="1"/>
  <c r="X84" i="10" s="1"/>
  <c r="X85" i="10" a="1"/>
  <c r="X85" i="10" s="1"/>
  <c r="X86" i="10" a="1"/>
  <c r="X86" i="10" s="1"/>
  <c r="X87" i="10" a="1"/>
  <c r="X87" i="10" s="1"/>
  <c r="X88" i="10" a="1"/>
  <c r="X88" i="10" s="1"/>
  <c r="X89" i="10" a="1"/>
  <c r="X89" i="10" s="1"/>
  <c r="X90" i="10" a="1"/>
  <c r="X90" i="10" s="1"/>
  <c r="X91" i="10" a="1"/>
  <c r="X91" i="10" s="1"/>
  <c r="X92" i="10" a="1"/>
  <c r="X92" i="10" s="1"/>
  <c r="X93" i="10" a="1"/>
  <c r="X93" i="10" s="1"/>
  <c r="X94" i="10" a="1"/>
  <c r="X94" i="10" s="1"/>
  <c r="X95" i="10" a="1"/>
  <c r="X95" i="10" s="1"/>
  <c r="X96" i="10" a="1"/>
  <c r="X96" i="10" s="1"/>
  <c r="X97" i="10" a="1"/>
  <c r="X97" i="10" s="1"/>
  <c r="X98" i="10" a="1"/>
  <c r="X98" i="10" s="1"/>
  <c r="X99" i="10" a="1"/>
  <c r="X99" i="10" s="1"/>
  <c r="X100" i="10" a="1"/>
  <c r="X100" i="10" s="1"/>
  <c r="X101" i="10" a="1"/>
  <c r="X101" i="10" s="1"/>
  <c r="X102" i="10" a="1"/>
  <c r="X102" i="10" s="1"/>
  <c r="X103" i="10" a="1"/>
  <c r="X103" i="10" s="1"/>
  <c r="X104" i="10" a="1"/>
  <c r="X104" i="10" s="1"/>
  <c r="X105" i="10" a="1"/>
  <c r="X105" i="10" s="1"/>
  <c r="X106" i="10" a="1"/>
  <c r="X106" i="10" s="1"/>
  <c r="X107" i="10" a="1"/>
  <c r="X107" i="10" s="1"/>
  <c r="X108" i="10" a="1"/>
  <c r="X108" i="10" s="1"/>
  <c r="X109" i="10" a="1"/>
  <c r="X109" i="10" s="1"/>
  <c r="X110" i="10" a="1"/>
  <c r="X110" i="10" s="1"/>
  <c r="X111" i="10" a="1"/>
  <c r="X111" i="10" s="1"/>
  <c r="X112" i="10" a="1"/>
  <c r="X112" i="10" s="1"/>
  <c r="X113" i="10" a="1"/>
  <c r="X113" i="10" s="1"/>
  <c r="X114" i="10" a="1"/>
  <c r="X114" i="10" s="1"/>
  <c r="X115" i="10" a="1"/>
  <c r="X115" i="10" s="1"/>
  <c r="X116" i="10" a="1"/>
  <c r="X116" i="10" s="1"/>
  <c r="X117" i="10" a="1"/>
  <c r="X117" i="10" s="1"/>
  <c r="X118" i="10" a="1"/>
  <c r="X118" i="10" s="1"/>
  <c r="X119" i="10" a="1"/>
  <c r="X119" i="10" s="1"/>
  <c r="X120" i="10" a="1"/>
  <c r="X120" i="10" s="1"/>
  <c r="X121" i="10" a="1"/>
  <c r="X121" i="10" s="1"/>
  <c r="X122" i="10" a="1"/>
  <c r="X122" i="10" s="1"/>
  <c r="X123" i="10" a="1"/>
  <c r="X123" i="10" s="1"/>
  <c r="X124" i="10" a="1"/>
  <c r="X124" i="10" s="1"/>
  <c r="X125" i="10" a="1"/>
  <c r="X125" i="10" s="1"/>
  <c r="X126" i="10" a="1"/>
  <c r="X126" i="10" s="1"/>
  <c r="X127" i="10" a="1"/>
  <c r="X127" i="10" s="1"/>
  <c r="X128" i="10" a="1"/>
  <c r="X128" i="10" s="1"/>
  <c r="X129" i="10" a="1"/>
  <c r="X129" i="10" s="1"/>
  <c r="X130" i="10" a="1"/>
  <c r="X130" i="10" s="1"/>
  <c r="X131" i="10" a="1"/>
  <c r="X131" i="10" s="1"/>
  <c r="X132" i="10" a="1"/>
  <c r="X132" i="10" s="1"/>
  <c r="X133" i="10" a="1"/>
  <c r="X133" i="10" s="1"/>
  <c r="X134" i="10" a="1"/>
  <c r="X134" i="10" s="1"/>
  <c r="X135" i="10" a="1"/>
  <c r="X135" i="10" s="1"/>
  <c r="X136" i="10" a="1"/>
  <c r="X136" i="10" s="1"/>
  <c r="X137" i="10" a="1"/>
  <c r="X137" i="10" s="1"/>
  <c r="X138" i="10" a="1"/>
  <c r="X138" i="10" s="1"/>
  <c r="X139" i="10" a="1"/>
  <c r="X139" i="10" s="1"/>
  <c r="X140" i="10" a="1"/>
  <c r="X140" i="10" s="1"/>
  <c r="X141" i="10" a="1"/>
  <c r="X141" i="10" s="1"/>
  <c r="X142" i="10" a="1"/>
  <c r="X142" i="10" s="1"/>
  <c r="X143" i="10" a="1"/>
  <c r="X143" i="10" s="1"/>
  <c r="X144" i="10" a="1"/>
  <c r="X144" i="10" s="1"/>
  <c r="X145" i="10" a="1"/>
  <c r="X145" i="10" s="1"/>
  <c r="X146" i="10" a="1"/>
  <c r="X146" i="10" s="1"/>
  <c r="X147" i="10" a="1"/>
  <c r="X147" i="10" s="1"/>
  <c r="X148" i="10" a="1"/>
  <c r="X148" i="10" s="1"/>
  <c r="X149" i="10" a="1"/>
  <c r="X149" i="10" s="1"/>
  <c r="X150" i="10" a="1"/>
  <c r="X150" i="10" s="1"/>
  <c r="X151" i="10" a="1"/>
  <c r="X151" i="10" s="1"/>
  <c r="X152" i="10" a="1"/>
  <c r="X152" i="10" s="1"/>
  <c r="X153" i="10" a="1"/>
  <c r="X153" i="10" s="1"/>
  <c r="X154" i="10" a="1"/>
  <c r="X154" i="10" s="1"/>
  <c r="X155" i="10" a="1"/>
  <c r="X155" i="10" s="1"/>
  <c r="X156" i="10" a="1"/>
  <c r="X156" i="10" s="1"/>
  <c r="X157" i="10" a="1"/>
  <c r="X157" i="10" s="1"/>
  <c r="X158" i="10" a="1"/>
  <c r="X158" i="10" s="1"/>
  <c r="X159" i="10" a="1"/>
  <c r="X159" i="10" s="1"/>
  <c r="X160" i="10" a="1"/>
  <c r="X160" i="10" s="1"/>
  <c r="X161" i="10" a="1"/>
  <c r="X161" i="10" s="1"/>
  <c r="X162" i="10" a="1"/>
  <c r="X162" i="10" s="1"/>
  <c r="X163" i="10" a="1"/>
  <c r="X163" i="10" s="1"/>
  <c r="X164" i="10" a="1"/>
  <c r="X164" i="10" s="1"/>
  <c r="X165" i="10" a="1"/>
  <c r="X165" i="10" s="1"/>
  <c r="X166" i="10" a="1"/>
  <c r="X166" i="10" s="1"/>
  <c r="X167" i="10" a="1"/>
  <c r="X167" i="10" s="1"/>
  <c r="X168" i="10" a="1"/>
  <c r="X168" i="10" s="1"/>
  <c r="X169" i="10" a="1"/>
  <c r="X169" i="10" s="1"/>
  <c r="X170" i="10" a="1"/>
  <c r="X170" i="10" s="1"/>
  <c r="X171" i="10" a="1"/>
  <c r="X171" i="10" s="1"/>
  <c r="X172" i="10" a="1"/>
  <c r="X172" i="10" s="1"/>
  <c r="X173" i="10" a="1"/>
  <c r="X173" i="10" s="1"/>
  <c r="X174" i="10" a="1"/>
  <c r="X174" i="10" s="1"/>
  <c r="X175" i="10" a="1"/>
  <c r="X175" i="10" s="1"/>
  <c r="X176" i="10" a="1"/>
  <c r="X176" i="10" s="1"/>
  <c r="X177" i="10" a="1"/>
  <c r="X177" i="10" s="1"/>
  <c r="X178" i="10" a="1"/>
  <c r="X178" i="10" s="1"/>
  <c r="X179" i="10" a="1"/>
  <c r="X179" i="10" s="1"/>
  <c r="X180" i="10" a="1"/>
  <c r="X180" i="10" s="1"/>
  <c r="X181" i="10" a="1"/>
  <c r="X181" i="10" s="1"/>
  <c r="X182" i="10" a="1"/>
  <c r="X182" i="10" s="1"/>
  <c r="X183" i="10" a="1"/>
  <c r="X183" i="10" s="1"/>
  <c r="X184" i="10" a="1"/>
  <c r="X184" i="10" s="1"/>
  <c r="X185" i="10" a="1"/>
  <c r="X185" i="10" s="1"/>
  <c r="X186" i="10" a="1"/>
  <c r="X186" i="10" s="1"/>
  <c r="X187" i="10" a="1"/>
  <c r="X187" i="10" s="1"/>
  <c r="X188" i="10" a="1"/>
  <c r="X188" i="10" s="1"/>
  <c r="X189" i="10" a="1"/>
  <c r="X189" i="10" s="1"/>
  <c r="X190" i="10" a="1"/>
  <c r="X190" i="10" s="1"/>
  <c r="X191" i="10" a="1"/>
  <c r="X191" i="10" s="1"/>
  <c r="X192" i="10" a="1"/>
  <c r="X192" i="10" s="1"/>
  <c r="X193" i="10" a="1"/>
  <c r="X193" i="10" s="1"/>
  <c r="X194" i="10" a="1"/>
  <c r="X194" i="10" s="1"/>
  <c r="X195" i="10" a="1"/>
  <c r="X195" i="10" s="1"/>
  <c r="X196" i="10" a="1"/>
  <c r="X196" i="10" s="1"/>
  <c r="X197" i="10" a="1"/>
  <c r="X197" i="10" s="1"/>
  <c r="X198" i="10" a="1"/>
  <c r="X198" i="10" s="1"/>
  <c r="X199" i="10" a="1"/>
  <c r="X199" i="10" s="1"/>
  <c r="X200" i="10" a="1"/>
  <c r="X200" i="10" s="1"/>
  <c r="X201" i="10" a="1"/>
  <c r="X201" i="10" s="1"/>
  <c r="X202" i="10" a="1"/>
  <c r="X202" i="10" s="1"/>
  <c r="X203" i="10" a="1"/>
  <c r="X203" i="10" s="1"/>
  <c r="X204" i="10" a="1"/>
  <c r="X204" i="10" s="1"/>
  <c r="X205" i="10" a="1"/>
  <c r="X205" i="10" s="1"/>
  <c r="X206" i="10" a="1"/>
  <c r="X206" i="10" s="1"/>
  <c r="X207" i="10" a="1"/>
  <c r="X207" i="10" s="1"/>
  <c r="X208" i="10" a="1"/>
  <c r="X208" i="10" s="1"/>
  <c r="X209" i="10" a="1"/>
  <c r="X209" i="10" s="1"/>
  <c r="X210" i="10" a="1"/>
  <c r="X210" i="10" s="1"/>
  <c r="X211" i="10" a="1"/>
  <c r="X211" i="10" s="1"/>
  <c r="X212" i="10" a="1"/>
  <c r="X212" i="10" s="1"/>
  <c r="X213" i="10" a="1"/>
  <c r="X213" i="10" s="1"/>
  <c r="X214" i="10" a="1"/>
  <c r="X214" i="10" s="1"/>
  <c r="X215" i="10" a="1"/>
  <c r="X215" i="10" s="1"/>
  <c r="X216" i="10" a="1"/>
  <c r="X216" i="10" s="1"/>
  <c r="X217" i="10" a="1"/>
  <c r="X217" i="10" s="1"/>
  <c r="X218" i="10" a="1"/>
  <c r="X218" i="10" s="1"/>
  <c r="X219" i="10" a="1"/>
  <c r="X219" i="10" s="1"/>
  <c r="X220" i="10" a="1"/>
  <c r="X220" i="10" s="1"/>
  <c r="X221" i="10" a="1"/>
  <c r="X221" i="10" s="1"/>
  <c r="X222" i="10" a="1"/>
  <c r="X222" i="10" s="1"/>
  <c r="X223" i="10" a="1"/>
  <c r="X223" i="10" s="1"/>
  <c r="X224" i="10" a="1"/>
  <c r="X224" i="10" s="1"/>
  <c r="X225" i="10" a="1"/>
  <c r="X225" i="10" s="1"/>
  <c r="X226" i="10" a="1"/>
  <c r="X226" i="10" s="1"/>
  <c r="X227" i="10" a="1"/>
  <c r="X227" i="10" s="1"/>
  <c r="X228" i="10" a="1"/>
  <c r="X228" i="10" s="1"/>
  <c r="X229" i="10" a="1"/>
  <c r="X229" i="10" s="1"/>
  <c r="X230" i="10" a="1"/>
  <c r="X230" i="10" s="1"/>
  <c r="X231" i="10" a="1"/>
  <c r="X231" i="10" s="1"/>
  <c r="X232" i="10" a="1"/>
  <c r="X232" i="10" s="1"/>
  <c r="X233" i="10" a="1"/>
  <c r="X233" i="10" s="1"/>
  <c r="X234" i="10" a="1"/>
  <c r="X234" i="10" s="1"/>
  <c r="X235" i="10" a="1"/>
  <c r="X235" i="10" s="1"/>
  <c r="X236" i="10" a="1"/>
  <c r="X236" i="10" s="1"/>
  <c r="X237" i="10" a="1"/>
  <c r="X237" i="10" s="1"/>
  <c r="X238" i="10" a="1"/>
  <c r="X238" i="10" s="1"/>
  <c r="X239" i="10" a="1"/>
  <c r="X239" i="10" s="1"/>
  <c r="X240" i="10" a="1"/>
  <c r="X240" i="10" s="1"/>
  <c r="X241" i="10" a="1"/>
  <c r="X241" i="10" s="1"/>
  <c r="X242" i="10" a="1"/>
  <c r="X242" i="10" s="1"/>
  <c r="X243" i="10" a="1"/>
  <c r="X243" i="10" s="1"/>
  <c r="X244" i="10" a="1"/>
  <c r="X244" i="10" s="1"/>
  <c r="X245" i="10" a="1"/>
  <c r="X245" i="10" s="1"/>
  <c r="X246" i="10" a="1"/>
  <c r="X246" i="10" s="1"/>
  <c r="X247" i="10" a="1"/>
  <c r="X247" i="10" s="1"/>
  <c r="X248" i="10" a="1"/>
  <c r="X248" i="10" s="1"/>
  <c r="X249" i="10" a="1"/>
  <c r="X249" i="10" s="1"/>
  <c r="X250" i="10" a="1"/>
  <c r="X250" i="10" s="1"/>
  <c r="X251" i="10" a="1"/>
  <c r="X251" i="10" s="1"/>
  <c r="X252" i="10" a="1"/>
  <c r="X252" i="10" s="1"/>
  <c r="X253" i="10" a="1"/>
  <c r="X253" i="10" s="1"/>
  <c r="X254" i="10" a="1"/>
  <c r="X254" i="10" s="1"/>
  <c r="X255" i="10" a="1"/>
  <c r="X255" i="10" s="1"/>
  <c r="X256" i="10" a="1"/>
  <c r="X256" i="10" s="1"/>
  <c r="X257" i="10" a="1"/>
  <c r="X257" i="10" s="1"/>
  <c r="X258" i="10" a="1"/>
  <c r="X258" i="10" s="1"/>
  <c r="X259" i="10" a="1"/>
  <c r="X259" i="10" s="1"/>
  <c r="X260" i="10" a="1"/>
  <c r="X260" i="10" s="1"/>
  <c r="X261" i="10" a="1"/>
  <c r="X261" i="10" s="1"/>
  <c r="X262" i="10" a="1"/>
  <c r="X262" i="10" s="1"/>
  <c r="X263" i="10" a="1"/>
  <c r="X263" i="10" s="1"/>
  <c r="X264" i="10" a="1"/>
  <c r="X264" i="10" s="1"/>
  <c r="X265" i="10" a="1"/>
  <c r="X265" i="10" s="1"/>
  <c r="X266" i="10" a="1"/>
  <c r="X266" i="10" s="1"/>
  <c r="X267" i="10" a="1"/>
  <c r="X267" i="10" s="1"/>
  <c r="X268" i="10" a="1"/>
  <c r="X268" i="10" s="1"/>
  <c r="X269" i="10" a="1"/>
  <c r="X269" i="10" s="1"/>
  <c r="X270" i="10" a="1"/>
  <c r="X270" i="10" s="1"/>
  <c r="X271" i="10" a="1"/>
  <c r="X271" i="10" s="1"/>
  <c r="X272" i="10" a="1"/>
  <c r="X272" i="10" s="1"/>
  <c r="X273" i="10" a="1"/>
  <c r="X273" i="10" s="1"/>
  <c r="X274" i="10" a="1"/>
  <c r="X274" i="10" s="1"/>
  <c r="X275" i="10" a="1"/>
  <c r="X275" i="10" s="1"/>
  <c r="X276" i="10" a="1"/>
  <c r="X276" i="10" s="1"/>
  <c r="X277" i="10" a="1"/>
  <c r="X277" i="10" s="1"/>
  <c r="X278" i="10" a="1"/>
  <c r="X278" i="10" s="1"/>
  <c r="X279" i="10" a="1"/>
  <c r="X279" i="10" s="1"/>
  <c r="X280" i="10" a="1"/>
  <c r="X280" i="10" s="1"/>
  <c r="X281" i="10" a="1"/>
  <c r="X281" i="10" s="1"/>
  <c r="X282" i="10" a="1"/>
  <c r="X282" i="10" s="1"/>
  <c r="X283" i="10" a="1"/>
  <c r="X283" i="10" s="1"/>
  <c r="X284" i="10" a="1"/>
  <c r="X284" i="10" s="1"/>
  <c r="X285" i="10" a="1"/>
  <c r="X285" i="10" s="1"/>
  <c r="X286" i="10" a="1"/>
  <c r="X286" i="10" s="1"/>
  <c r="X287" i="10" a="1"/>
  <c r="X287" i="10" s="1"/>
  <c r="X288" i="10" a="1"/>
  <c r="X288" i="10" s="1"/>
  <c r="X289" i="10" a="1"/>
  <c r="X289" i="10" s="1"/>
  <c r="X290" i="10" a="1"/>
  <c r="X290" i="10" s="1"/>
  <c r="X291" i="10" a="1"/>
  <c r="X291" i="10" s="1"/>
  <c r="X292" i="10" a="1"/>
  <c r="X292" i="10" s="1"/>
  <c r="X293" i="10" a="1"/>
  <c r="X293" i="10" s="1"/>
  <c r="X294" i="10" a="1"/>
  <c r="X294" i="10" s="1"/>
  <c r="X295" i="10" a="1"/>
  <c r="X295" i="10" s="1"/>
  <c r="X296" i="10" a="1"/>
  <c r="X296" i="10" s="1"/>
  <c r="X297" i="10" a="1"/>
  <c r="X297" i="10" s="1"/>
  <c r="X298" i="10" a="1"/>
  <c r="X298" i="10" s="1"/>
  <c r="X299" i="10" a="1"/>
  <c r="X299" i="10" s="1"/>
  <c r="X300" i="10" a="1"/>
  <c r="X300" i="10" s="1"/>
  <c r="X301" i="10" a="1"/>
  <c r="X301" i="10" s="1"/>
  <c r="X302" i="10" a="1"/>
  <c r="X302" i="10" s="1"/>
  <c r="X303" i="10" a="1"/>
  <c r="X303" i="10" s="1"/>
  <c r="X304" i="10" a="1"/>
  <c r="X304" i="10" s="1"/>
  <c r="X305" i="10" a="1"/>
  <c r="X305" i="10" s="1"/>
  <c r="X306" i="10" a="1"/>
  <c r="X306" i="10" s="1"/>
  <c r="X307" i="10" a="1"/>
  <c r="X307" i="10" s="1"/>
  <c r="X308" i="10" a="1"/>
  <c r="X308" i="10" s="1"/>
  <c r="X309" i="10" a="1"/>
  <c r="X309" i="10" s="1"/>
  <c r="X310" i="10" a="1"/>
  <c r="X310" i="10" s="1"/>
  <c r="X311" i="10" a="1"/>
  <c r="X311" i="10" s="1"/>
  <c r="X312" i="10" a="1"/>
  <c r="X312" i="10" s="1"/>
  <c r="X313" i="10" a="1"/>
  <c r="X313" i="10" s="1"/>
  <c r="X314" i="10" a="1"/>
  <c r="X314" i="10" s="1"/>
  <c r="X315" i="10" a="1"/>
  <c r="X315" i="10" s="1"/>
  <c r="X316" i="10" a="1"/>
  <c r="X316" i="10" s="1"/>
  <c r="X317" i="10" a="1"/>
  <c r="X317" i="10" s="1"/>
  <c r="X318" i="10" a="1"/>
  <c r="X318" i="10" s="1"/>
  <c r="X319" i="10" a="1"/>
  <c r="X319" i="10" s="1"/>
  <c r="X320" i="10" a="1"/>
  <c r="X320" i="10" s="1"/>
  <c r="X321" i="10" a="1"/>
  <c r="X321" i="10" s="1"/>
  <c r="X322" i="10" a="1"/>
  <c r="X322" i="10" s="1"/>
  <c r="X323" i="10" a="1"/>
  <c r="X323" i="10" s="1"/>
  <c r="X324" i="10" a="1"/>
  <c r="X324" i="10" s="1"/>
  <c r="X325" i="10" a="1"/>
  <c r="X325" i="10" s="1"/>
  <c r="X326" i="10" a="1"/>
  <c r="X326" i="10" s="1"/>
  <c r="X327" i="10" a="1"/>
  <c r="X327" i="10" s="1"/>
  <c r="X328" i="10" a="1"/>
  <c r="X328" i="10" s="1"/>
  <c r="X329" i="10" a="1"/>
  <c r="X329" i="10" s="1"/>
  <c r="X330" i="10" a="1"/>
  <c r="X330" i="10" s="1"/>
  <c r="X331" i="10" a="1"/>
  <c r="X331" i="10" s="1"/>
  <c r="X332" i="10" a="1"/>
  <c r="X332" i="10" s="1"/>
  <c r="X333" i="10" a="1"/>
  <c r="X333" i="10" s="1"/>
  <c r="X334" i="10" a="1"/>
  <c r="X334" i="10" s="1"/>
  <c r="X335" i="10" a="1"/>
  <c r="X335" i="10" s="1"/>
  <c r="X336" i="10" a="1"/>
  <c r="X336" i="10" s="1"/>
  <c r="X337" i="10" a="1"/>
  <c r="X337" i="10" s="1"/>
  <c r="X338" i="10" a="1"/>
  <c r="X338" i="10" s="1"/>
  <c r="X339" i="10" a="1"/>
  <c r="X339" i="10" s="1"/>
  <c r="X340" i="10" a="1"/>
  <c r="X340" i="10" s="1"/>
  <c r="X341" i="10" a="1"/>
  <c r="X341" i="10" s="1"/>
  <c r="X342" i="10" a="1"/>
  <c r="X342" i="10" s="1"/>
  <c r="X343" i="10" a="1"/>
  <c r="X343" i="10" s="1"/>
  <c r="X344" i="10" a="1"/>
  <c r="X344" i="10" s="1"/>
  <c r="X345" i="10" a="1"/>
  <c r="X345" i="10" s="1"/>
  <c r="X346" i="10" a="1"/>
  <c r="X346" i="10" s="1"/>
  <c r="X347" i="10" a="1"/>
  <c r="X347" i="10" s="1"/>
  <c r="X348" i="10" a="1"/>
  <c r="X348" i="10" s="1"/>
  <c r="X349" i="10" a="1"/>
  <c r="X349" i="10" s="1"/>
  <c r="X350" i="10" a="1"/>
  <c r="X350" i="10" s="1"/>
  <c r="X351" i="10" a="1"/>
  <c r="X351" i="10" s="1"/>
  <c r="X352" i="10" a="1"/>
  <c r="X352" i="10" s="1"/>
  <c r="X353" i="10" a="1"/>
  <c r="X353" i="10" s="1"/>
  <c r="X354" i="10" a="1"/>
  <c r="X354" i="10" s="1"/>
  <c r="X355" i="10" a="1"/>
  <c r="X355" i="10" s="1"/>
  <c r="X356" i="10" a="1"/>
  <c r="X356" i="10" s="1"/>
  <c r="X357" i="10" a="1"/>
  <c r="X357" i="10" s="1"/>
  <c r="X358" i="10" a="1"/>
  <c r="X358" i="10" s="1"/>
  <c r="X359" i="10" a="1"/>
  <c r="X359" i="10" s="1"/>
  <c r="X360" i="10" a="1"/>
  <c r="X360" i="10" s="1"/>
  <c r="X361" i="10" a="1"/>
  <c r="X361" i="10" s="1"/>
  <c r="X362" i="10" a="1"/>
  <c r="X362" i="10" s="1"/>
  <c r="X363" i="10" a="1"/>
  <c r="X363" i="10" s="1"/>
  <c r="X364" i="10" a="1"/>
  <c r="X364" i="10" s="1"/>
  <c r="X365" i="10" a="1"/>
  <c r="X365" i="10" s="1"/>
  <c r="X366" i="10" a="1"/>
  <c r="X366" i="10" s="1"/>
  <c r="X367" i="10" a="1"/>
  <c r="X367" i="10" s="1"/>
  <c r="X368" i="10" a="1"/>
  <c r="X368" i="10" s="1"/>
  <c r="X369" i="10" a="1"/>
  <c r="X369" i="10" s="1"/>
  <c r="X370" i="10" a="1"/>
  <c r="X370" i="10" s="1"/>
  <c r="X371" i="10" a="1"/>
  <c r="X371" i="10" s="1"/>
  <c r="X372" i="10" a="1"/>
  <c r="X372" i="10" s="1"/>
  <c r="X373" i="10" a="1"/>
  <c r="X373" i="10" s="1"/>
  <c r="X374" i="10" a="1"/>
  <c r="X374" i="10" s="1"/>
  <c r="X375" i="10" a="1"/>
  <c r="X375" i="10" s="1"/>
  <c r="X376" i="10" a="1"/>
  <c r="X376" i="10" s="1"/>
  <c r="X377" i="10" a="1"/>
  <c r="X377" i="10" s="1"/>
  <c r="X378" i="10" a="1"/>
  <c r="X378" i="10" s="1"/>
  <c r="X379" i="10" a="1"/>
  <c r="X379" i="10" s="1"/>
  <c r="X380" i="10" a="1"/>
  <c r="X380" i="10" s="1"/>
  <c r="X381" i="10" a="1"/>
  <c r="X381" i="10" s="1"/>
  <c r="X382" i="10" a="1"/>
  <c r="X382" i="10" s="1"/>
  <c r="X383" i="10" a="1"/>
  <c r="X383" i="10" s="1"/>
  <c r="X384" i="10" a="1"/>
  <c r="X384" i="10" s="1"/>
  <c r="X385" i="10" a="1"/>
  <c r="X385" i="10" s="1"/>
  <c r="X386" i="10" a="1"/>
  <c r="X386" i="10" s="1"/>
  <c r="X387" i="10" a="1"/>
  <c r="X387" i="10" s="1"/>
  <c r="X388" i="10" a="1"/>
  <c r="X388" i="10" s="1"/>
  <c r="X389" i="10" a="1"/>
  <c r="X389" i="10" s="1"/>
  <c r="X390" i="10" a="1"/>
  <c r="X390" i="10" s="1"/>
  <c r="X391" i="10" a="1"/>
  <c r="X391" i="10" s="1"/>
  <c r="X392" i="10" a="1"/>
  <c r="X392" i="10" s="1"/>
  <c r="X393" i="10" a="1"/>
  <c r="X393" i="10" s="1"/>
  <c r="X394" i="10" a="1"/>
  <c r="X394" i="10" s="1"/>
  <c r="X395" i="10" a="1"/>
  <c r="X395" i="10" s="1"/>
  <c r="X396" i="10" a="1"/>
  <c r="X396" i="10" s="1"/>
  <c r="X397" i="10" a="1"/>
  <c r="X397" i="10" s="1"/>
  <c r="X398" i="10" a="1"/>
  <c r="X398" i="10" s="1"/>
  <c r="X399" i="10" a="1"/>
  <c r="X399" i="10" s="1"/>
  <c r="X400" i="10" a="1"/>
  <c r="X400" i="10" s="1"/>
  <c r="X401" i="10" a="1"/>
  <c r="X401" i="10" s="1"/>
  <c r="X402" i="10" a="1"/>
  <c r="X402" i="10" s="1"/>
  <c r="X403" i="10" a="1"/>
  <c r="X403" i="10" s="1"/>
  <c r="X404" i="10" a="1"/>
  <c r="X404" i="10" s="1"/>
  <c r="X405" i="10" a="1"/>
  <c r="X405" i="10" s="1"/>
  <c r="X406" i="10" a="1"/>
  <c r="X406" i="10" s="1"/>
  <c r="X407" i="10" a="1"/>
  <c r="X407" i="10" s="1"/>
  <c r="X408" i="10" a="1"/>
  <c r="X408" i="10" s="1"/>
  <c r="X409" i="10" a="1"/>
  <c r="X409" i="10" s="1"/>
  <c r="X410" i="10" a="1"/>
  <c r="X410" i="10" s="1"/>
  <c r="X411" i="10" a="1"/>
  <c r="X411" i="10" s="1"/>
  <c r="X412" i="10" a="1"/>
  <c r="X412" i="10" s="1"/>
  <c r="X413" i="10" a="1"/>
  <c r="X413" i="10" s="1"/>
  <c r="X414" i="10" a="1"/>
  <c r="X414" i="10" s="1"/>
  <c r="X415" i="10" a="1"/>
  <c r="X415" i="10" s="1"/>
  <c r="X416" i="10" a="1"/>
  <c r="X416" i="10" s="1"/>
  <c r="X417" i="10" a="1"/>
  <c r="X417" i="10" s="1"/>
  <c r="X418" i="10" a="1"/>
  <c r="X418" i="10" s="1"/>
  <c r="X419" i="10" a="1"/>
  <c r="X419" i="10" s="1"/>
  <c r="X420" i="10" a="1"/>
  <c r="X420" i="10" s="1"/>
  <c r="X421" i="10" a="1"/>
  <c r="X421" i="10" s="1"/>
  <c r="X422" i="10" a="1"/>
  <c r="X422" i="10" s="1"/>
  <c r="X423" i="10" a="1"/>
  <c r="X423" i="10" s="1"/>
  <c r="X4" i="10" a="1"/>
  <c r="X4" i="10" s="1"/>
  <c r="K7" i="19"/>
  <c r="L7" i="19" s="1"/>
  <c r="K8" i="19"/>
  <c r="L8" i="19" s="1"/>
  <c r="K9" i="19"/>
  <c r="L9" i="19" s="1"/>
  <c r="K10" i="19"/>
  <c r="L10" i="19" s="1"/>
  <c r="K11" i="19"/>
  <c r="L11" i="19" s="1"/>
  <c r="K12" i="19"/>
  <c r="L12" i="19" s="1"/>
  <c r="K13" i="19"/>
  <c r="L13" i="19" s="1"/>
  <c r="K14" i="19"/>
  <c r="K15" i="19"/>
  <c r="L15" i="19" s="1"/>
  <c r="K16" i="19"/>
  <c r="L16" i="19" s="1"/>
  <c r="K17" i="19"/>
  <c r="K18" i="19"/>
  <c r="K19" i="19"/>
  <c r="K20" i="19"/>
  <c r="L20" i="19" s="1"/>
  <c r="K21" i="19"/>
  <c r="L21" i="19" s="1"/>
  <c r="K22" i="19"/>
  <c r="K23" i="19"/>
  <c r="K24" i="19"/>
  <c r="K25" i="19"/>
  <c r="K26" i="19"/>
  <c r="K27" i="19"/>
  <c r="L27" i="19" s="1"/>
  <c r="K28" i="19"/>
  <c r="L28" i="19" s="1"/>
  <c r="K29" i="19"/>
  <c r="L29" i="19" s="1"/>
  <c r="K30" i="19"/>
  <c r="L30" i="19" s="1"/>
  <c r="K31" i="19"/>
  <c r="L31" i="19" s="1"/>
  <c r="K32" i="19"/>
  <c r="L32" i="19" s="1"/>
  <c r="K33" i="19"/>
  <c r="L33" i="19" s="1"/>
  <c r="K34" i="19"/>
  <c r="L34" i="19" s="1"/>
  <c r="K35" i="19"/>
  <c r="L35" i="19" s="1"/>
  <c r="K36" i="19"/>
  <c r="L36" i="19" s="1"/>
  <c r="K37" i="19"/>
  <c r="L37" i="19" s="1"/>
  <c r="K38" i="19"/>
  <c r="L38" i="19" s="1"/>
  <c r="K39" i="19"/>
  <c r="L39" i="19" s="1"/>
  <c r="K40" i="19"/>
  <c r="L40" i="19" s="1"/>
  <c r="K41" i="19"/>
  <c r="L41" i="19" s="1"/>
  <c r="K42" i="19"/>
  <c r="L42" i="19" s="1"/>
  <c r="K43" i="19"/>
  <c r="L43" i="19" s="1"/>
  <c r="K44" i="19"/>
  <c r="L44" i="19" s="1"/>
  <c r="K45" i="19"/>
  <c r="L45" i="19" s="1"/>
  <c r="K46" i="19"/>
  <c r="L46" i="19" s="1"/>
  <c r="K47" i="19"/>
  <c r="L47" i="19" s="1"/>
  <c r="K48" i="19"/>
  <c r="L48" i="19" s="1"/>
  <c r="K49" i="19"/>
  <c r="L49" i="19" s="1"/>
  <c r="K50" i="19"/>
  <c r="L50" i="19" s="1"/>
  <c r="K51" i="19"/>
  <c r="L51" i="19" s="1"/>
  <c r="K52" i="19"/>
  <c r="L52" i="19" s="1"/>
  <c r="K53" i="19"/>
  <c r="L53" i="19" s="1"/>
  <c r="K54" i="19"/>
  <c r="L54" i="19" s="1"/>
  <c r="K55" i="19"/>
  <c r="L55" i="19" s="1"/>
  <c r="K56" i="19"/>
  <c r="L56" i="19" s="1"/>
  <c r="K57" i="19"/>
  <c r="L57" i="19" s="1"/>
  <c r="K58" i="19"/>
  <c r="L58" i="19" s="1"/>
  <c r="K59" i="19"/>
  <c r="L59" i="19" s="1"/>
  <c r="K60" i="19"/>
  <c r="L60" i="19" s="1"/>
  <c r="K61" i="19"/>
  <c r="L61" i="19" s="1"/>
  <c r="K62" i="19"/>
  <c r="L62" i="19" s="1"/>
  <c r="K63" i="19"/>
  <c r="L63" i="19" s="1"/>
  <c r="K64" i="19"/>
  <c r="L64" i="19" s="1"/>
  <c r="K65" i="19"/>
  <c r="L65" i="19" s="1"/>
  <c r="K66" i="19"/>
  <c r="L66" i="19" s="1"/>
  <c r="K67" i="19"/>
  <c r="L67" i="19" s="1"/>
  <c r="K68" i="19"/>
  <c r="L68" i="19" s="1"/>
  <c r="K69" i="19"/>
  <c r="L69" i="19" s="1"/>
  <c r="K70" i="19"/>
  <c r="L70" i="19" s="1"/>
  <c r="K71" i="19"/>
  <c r="L71" i="19" s="1"/>
  <c r="K72" i="19"/>
  <c r="L72" i="19" s="1"/>
  <c r="K73" i="19"/>
  <c r="L73" i="19" s="1"/>
  <c r="K74" i="19"/>
  <c r="L74" i="19" s="1"/>
  <c r="K75" i="19"/>
  <c r="K6" i="19"/>
  <c r="L6" i="19" s="1"/>
  <c r="H7" i="19"/>
  <c r="I7" i="19"/>
  <c r="J7" i="19"/>
  <c r="H8" i="19"/>
  <c r="I8" i="19"/>
  <c r="J8" i="19"/>
  <c r="H9" i="19"/>
  <c r="I9" i="19"/>
  <c r="J9" i="19"/>
  <c r="H10" i="19"/>
  <c r="I10" i="19"/>
  <c r="J10" i="19"/>
  <c r="H11" i="19"/>
  <c r="I11" i="19"/>
  <c r="J11" i="19"/>
  <c r="H12" i="19"/>
  <c r="I12" i="19"/>
  <c r="J12" i="19"/>
  <c r="H13" i="19"/>
  <c r="I13" i="19"/>
  <c r="J13" i="19"/>
  <c r="H14" i="19"/>
  <c r="I14" i="19"/>
  <c r="J14" i="19"/>
  <c r="H15" i="19"/>
  <c r="I15" i="19"/>
  <c r="J15" i="19"/>
  <c r="H16" i="19"/>
  <c r="I16" i="19"/>
  <c r="J16" i="19"/>
  <c r="H17" i="19"/>
  <c r="I17" i="19"/>
  <c r="J17" i="19"/>
  <c r="H18" i="19"/>
  <c r="I18" i="19"/>
  <c r="J18" i="19"/>
  <c r="H19" i="19"/>
  <c r="I19" i="19"/>
  <c r="J19" i="19"/>
  <c r="H20" i="19"/>
  <c r="I20" i="19"/>
  <c r="J20" i="19"/>
  <c r="H21" i="19"/>
  <c r="I21" i="19"/>
  <c r="J21" i="19"/>
  <c r="H22" i="19"/>
  <c r="I22" i="19"/>
  <c r="J22" i="19"/>
  <c r="H23" i="19"/>
  <c r="I23" i="19"/>
  <c r="J23" i="19"/>
  <c r="H24" i="19"/>
  <c r="I24" i="19"/>
  <c r="J24" i="19"/>
  <c r="H25" i="19"/>
  <c r="I25" i="19"/>
  <c r="J25" i="19"/>
  <c r="H26" i="19"/>
  <c r="I26" i="19"/>
  <c r="J26" i="19"/>
  <c r="H27" i="19"/>
  <c r="I27" i="19"/>
  <c r="J27" i="19"/>
  <c r="H28" i="19"/>
  <c r="I28" i="19"/>
  <c r="J28" i="19"/>
  <c r="H29" i="19"/>
  <c r="I29" i="19"/>
  <c r="J29" i="19"/>
  <c r="H30" i="19"/>
  <c r="I30" i="19"/>
  <c r="J30" i="19"/>
  <c r="H31" i="19"/>
  <c r="I31" i="19"/>
  <c r="J31" i="19"/>
  <c r="H32" i="19"/>
  <c r="I32" i="19"/>
  <c r="J32" i="19"/>
  <c r="H33" i="19"/>
  <c r="I33" i="19"/>
  <c r="J33" i="19"/>
  <c r="H34" i="19"/>
  <c r="I34" i="19"/>
  <c r="J34" i="19"/>
  <c r="H35" i="19"/>
  <c r="I35" i="19"/>
  <c r="J35" i="19"/>
  <c r="H36" i="19"/>
  <c r="I36" i="19"/>
  <c r="J36" i="19"/>
  <c r="H37" i="19"/>
  <c r="I37" i="19"/>
  <c r="J37" i="19"/>
  <c r="H38" i="19"/>
  <c r="I38" i="19"/>
  <c r="J38" i="19"/>
  <c r="H39" i="19"/>
  <c r="I39" i="19"/>
  <c r="J39" i="19"/>
  <c r="H40" i="19"/>
  <c r="I40" i="19"/>
  <c r="J40" i="19"/>
  <c r="H41" i="19"/>
  <c r="I41" i="19"/>
  <c r="J41" i="19"/>
  <c r="H42" i="19"/>
  <c r="I42" i="19"/>
  <c r="J42" i="19"/>
  <c r="H43" i="19"/>
  <c r="I43" i="19"/>
  <c r="J43" i="19"/>
  <c r="H44" i="19"/>
  <c r="I44" i="19"/>
  <c r="J44" i="19"/>
  <c r="H45" i="19"/>
  <c r="I45" i="19"/>
  <c r="J45" i="19"/>
  <c r="H46" i="19"/>
  <c r="I46" i="19"/>
  <c r="J46" i="19"/>
  <c r="H47" i="19"/>
  <c r="I47" i="19"/>
  <c r="J47" i="19"/>
  <c r="H48" i="19"/>
  <c r="I48" i="19"/>
  <c r="J48" i="19"/>
  <c r="H49" i="19"/>
  <c r="I49" i="19"/>
  <c r="J49" i="19"/>
  <c r="H50" i="19"/>
  <c r="I50" i="19"/>
  <c r="J50" i="19"/>
  <c r="H51" i="19"/>
  <c r="I51" i="19"/>
  <c r="J51" i="19"/>
  <c r="H52" i="19"/>
  <c r="I52" i="19"/>
  <c r="J52" i="19"/>
  <c r="H53" i="19"/>
  <c r="I53" i="19"/>
  <c r="J53" i="19"/>
  <c r="H54" i="19"/>
  <c r="I54" i="19"/>
  <c r="J54" i="19"/>
  <c r="H55" i="19"/>
  <c r="I55" i="19"/>
  <c r="J55" i="19"/>
  <c r="H56" i="19"/>
  <c r="I56" i="19"/>
  <c r="J56" i="19"/>
  <c r="H57" i="19"/>
  <c r="I57" i="19"/>
  <c r="J57" i="19"/>
  <c r="H58" i="19"/>
  <c r="I58" i="19"/>
  <c r="J58" i="19"/>
  <c r="H59" i="19"/>
  <c r="I59" i="19"/>
  <c r="J59" i="19"/>
  <c r="H60" i="19"/>
  <c r="I60" i="19"/>
  <c r="J60" i="19"/>
  <c r="H61" i="19"/>
  <c r="I61" i="19"/>
  <c r="J61" i="19"/>
  <c r="H62" i="19"/>
  <c r="I62" i="19"/>
  <c r="J62" i="19"/>
  <c r="H63" i="19"/>
  <c r="I63" i="19"/>
  <c r="J63" i="19"/>
  <c r="H64" i="19"/>
  <c r="I64" i="19"/>
  <c r="J64" i="19"/>
  <c r="H65" i="19"/>
  <c r="I65" i="19"/>
  <c r="J65" i="19"/>
  <c r="H66" i="19"/>
  <c r="I66" i="19"/>
  <c r="J66" i="19"/>
  <c r="H67" i="19"/>
  <c r="I67" i="19"/>
  <c r="J67" i="19"/>
  <c r="H68" i="19"/>
  <c r="I68" i="19"/>
  <c r="J68" i="19"/>
  <c r="H69" i="19"/>
  <c r="I69" i="19"/>
  <c r="J69" i="19"/>
  <c r="H70" i="19"/>
  <c r="I70" i="19"/>
  <c r="J70" i="19"/>
  <c r="H71" i="19"/>
  <c r="I71" i="19"/>
  <c r="J71" i="19"/>
  <c r="H72" i="19"/>
  <c r="I72" i="19"/>
  <c r="J72" i="19"/>
  <c r="H73" i="19"/>
  <c r="I73" i="19"/>
  <c r="J73" i="19"/>
  <c r="H74" i="19"/>
  <c r="I74" i="19"/>
  <c r="J74" i="19"/>
  <c r="H75" i="19"/>
  <c r="I75" i="19"/>
  <c r="J75" i="19"/>
  <c r="I6" i="19"/>
  <c r="J6" i="19"/>
  <c r="H6" i="19"/>
  <c r="W75" i="20"/>
  <c r="V75" i="20"/>
  <c r="W74" i="20"/>
  <c r="V74" i="20"/>
  <c r="W73" i="20"/>
  <c r="V73" i="20"/>
  <c r="W72" i="20"/>
  <c r="V72" i="20"/>
  <c r="W71" i="20"/>
  <c r="V71" i="20"/>
  <c r="W70" i="20"/>
  <c r="V70" i="20"/>
  <c r="W69" i="20"/>
  <c r="V69" i="20"/>
  <c r="W68" i="20"/>
  <c r="V68" i="20"/>
  <c r="W67" i="20"/>
  <c r="V67" i="20"/>
  <c r="W66" i="20"/>
  <c r="V66" i="20"/>
  <c r="W65" i="20"/>
  <c r="V65" i="20"/>
  <c r="W64" i="20"/>
  <c r="V64" i="20"/>
  <c r="W63" i="20"/>
  <c r="V63" i="20"/>
  <c r="W62" i="20"/>
  <c r="V62" i="20"/>
  <c r="W61" i="20"/>
  <c r="V61" i="20"/>
  <c r="W60" i="20"/>
  <c r="V60" i="20"/>
  <c r="W59" i="20"/>
  <c r="V59" i="20"/>
  <c r="W58" i="20"/>
  <c r="V58" i="20"/>
  <c r="W57" i="20"/>
  <c r="V57" i="20"/>
  <c r="W56" i="20"/>
  <c r="V56" i="20"/>
  <c r="W55" i="20"/>
  <c r="V55" i="20"/>
  <c r="W54" i="20"/>
  <c r="V54" i="20"/>
  <c r="W53" i="20"/>
  <c r="V53" i="20"/>
  <c r="W52" i="20"/>
  <c r="V52" i="20"/>
  <c r="W51" i="20"/>
  <c r="V51" i="20"/>
  <c r="V50" i="20"/>
  <c r="V49" i="20"/>
  <c r="V48" i="20"/>
  <c r="W47" i="20"/>
  <c r="V47" i="20"/>
  <c r="W46" i="20"/>
  <c r="V46" i="20"/>
  <c r="W45" i="20"/>
  <c r="V45" i="20"/>
  <c r="W44" i="20"/>
  <c r="V44" i="20"/>
  <c r="W43" i="20"/>
  <c r="V43" i="20"/>
  <c r="W42" i="20"/>
  <c r="V42" i="20"/>
  <c r="W41" i="20"/>
  <c r="V41" i="20"/>
  <c r="W40" i="20"/>
  <c r="V40" i="20"/>
  <c r="W39" i="20"/>
  <c r="V39" i="20"/>
  <c r="W38" i="20"/>
  <c r="V38" i="20"/>
  <c r="W37" i="20"/>
  <c r="V37" i="20"/>
  <c r="W36" i="20"/>
  <c r="V36" i="20"/>
  <c r="V35" i="20"/>
  <c r="V34" i="20"/>
  <c r="V33" i="20"/>
  <c r="V32" i="20"/>
  <c r="V31" i="20"/>
  <c r="V30" i="20"/>
  <c r="V29" i="20"/>
  <c r="W28" i="20"/>
  <c r="V28" i="20"/>
  <c r="W27" i="20"/>
  <c r="V27" i="20"/>
  <c r="W26" i="20"/>
  <c r="V26" i="20"/>
  <c r="W25" i="20"/>
  <c r="V25" i="20"/>
  <c r="W24" i="20"/>
  <c r="V24" i="20"/>
  <c r="W23" i="20"/>
  <c r="V23" i="20"/>
  <c r="W22" i="20"/>
  <c r="V22" i="20"/>
  <c r="W21" i="20"/>
  <c r="V21" i="20"/>
  <c r="W20" i="20"/>
  <c r="V20" i="20"/>
  <c r="W19" i="20"/>
  <c r="V19" i="20"/>
  <c r="W18" i="20"/>
  <c r="V18" i="20"/>
  <c r="W17" i="20"/>
  <c r="V17" i="20"/>
  <c r="W16" i="20"/>
  <c r="V16" i="20"/>
  <c r="W15" i="20"/>
  <c r="V15" i="20"/>
  <c r="W14" i="20"/>
  <c r="V14" i="20"/>
  <c r="W13" i="20"/>
  <c r="V13" i="20"/>
  <c r="W12" i="20"/>
  <c r="V12" i="20"/>
  <c r="W11" i="20"/>
  <c r="V11" i="20"/>
  <c r="W10" i="20"/>
  <c r="V10" i="20"/>
  <c r="W9" i="20"/>
  <c r="V9" i="20"/>
  <c r="W8" i="20"/>
  <c r="V8" i="20"/>
  <c r="W7" i="20"/>
  <c r="V7" i="20"/>
  <c r="W6" i="20"/>
  <c r="V6" i="20"/>
  <c r="V105" i="19"/>
  <c r="V104" i="19"/>
  <c r="V103" i="19"/>
  <c r="V102" i="19"/>
  <c r="V101" i="19"/>
  <c r="B12" i="19" s="1"/>
  <c r="V100" i="19"/>
  <c r="V99" i="19"/>
  <c r="V98" i="19"/>
  <c r="V97" i="19"/>
  <c r="B32" i="19" s="1"/>
  <c r="V96" i="19"/>
  <c r="A50" i="19" s="1"/>
  <c r="V95" i="19"/>
  <c r="V94" i="19"/>
  <c r="V93" i="19"/>
  <c r="A45" i="19" s="1"/>
  <c r="V92" i="19"/>
  <c r="B49" i="19" s="1"/>
  <c r="V91" i="19"/>
  <c r="V90" i="19"/>
  <c r="V89" i="19"/>
  <c r="A38" i="19" s="1"/>
  <c r="V88" i="19"/>
  <c r="V87" i="19"/>
  <c r="V86" i="19"/>
  <c r="V85" i="19"/>
  <c r="B38" i="19" s="1"/>
  <c r="V84" i="19"/>
  <c r="V83" i="19"/>
  <c r="V82" i="19"/>
  <c r="V81" i="19"/>
  <c r="C29" i="19" s="1"/>
  <c r="V80" i="19"/>
  <c r="B41" i="19" s="1"/>
  <c r="V79" i="19"/>
  <c r="V78" i="19"/>
  <c r="V77" i="19"/>
  <c r="B44" i="19" s="1"/>
  <c r="V76" i="19"/>
  <c r="C48" i="19" s="1"/>
  <c r="V75" i="19"/>
  <c r="C75" i="19"/>
  <c r="V74" i="19"/>
  <c r="B40" i="19" s="1"/>
  <c r="C74" i="19"/>
  <c r="V73" i="19"/>
  <c r="C73" i="19"/>
  <c r="V72" i="19"/>
  <c r="C72" i="19"/>
  <c r="V71" i="19"/>
  <c r="C71" i="19"/>
  <c r="V70" i="19"/>
  <c r="C70" i="19"/>
  <c r="V69" i="19"/>
  <c r="C69" i="19"/>
  <c r="V68" i="19"/>
  <c r="B37" i="19" s="1"/>
  <c r="C68" i="19"/>
  <c r="V67" i="19"/>
  <c r="C67" i="19"/>
  <c r="V66" i="19"/>
  <c r="C41" i="19" s="1"/>
  <c r="C66" i="19"/>
  <c r="V65" i="19"/>
  <c r="C65" i="19"/>
  <c r="V64" i="19"/>
  <c r="C37" i="19" s="1"/>
  <c r="C64" i="19"/>
  <c r="V63" i="19"/>
  <c r="C63" i="19"/>
  <c r="V62" i="19"/>
  <c r="C33" i="19" s="1"/>
  <c r="C62" i="19"/>
  <c r="V61" i="19"/>
  <c r="A65" i="19" s="1"/>
  <c r="C61" i="19"/>
  <c r="V60" i="19"/>
  <c r="A60" i="19" s="1"/>
  <c r="C60" i="19"/>
  <c r="V59" i="19"/>
  <c r="A75" i="19" s="1"/>
  <c r="C59" i="19"/>
  <c r="V58" i="19"/>
  <c r="A72" i="19" s="1"/>
  <c r="C58" i="19"/>
  <c r="V57" i="19"/>
  <c r="A73" i="19" s="1"/>
  <c r="C57" i="19"/>
  <c r="AF56" i="19"/>
  <c r="V56" i="19"/>
  <c r="A55" i="19" s="1"/>
  <c r="C56" i="19"/>
  <c r="AF55" i="19"/>
  <c r="V55" i="19"/>
  <c r="A64" i="19" s="1"/>
  <c r="C55" i="19"/>
  <c r="AF54" i="19"/>
  <c r="V54" i="19"/>
  <c r="C54" i="19"/>
  <c r="AF53" i="19"/>
  <c r="V53" i="19"/>
  <c r="A67" i="19" s="1"/>
  <c r="C53" i="19"/>
  <c r="AF52" i="19"/>
  <c r="V52" i="19"/>
  <c r="A71" i="19" s="1"/>
  <c r="AF51" i="19"/>
  <c r="V51" i="19"/>
  <c r="B51" i="19"/>
  <c r="A51" i="19"/>
  <c r="AF50" i="19"/>
  <c r="V50" i="19"/>
  <c r="A70" i="19" s="1"/>
  <c r="AF49" i="19"/>
  <c r="V49" i="19"/>
  <c r="A66" i="19" s="1"/>
  <c r="C49" i="19"/>
  <c r="AF48" i="19"/>
  <c r="V48" i="19"/>
  <c r="B50" i="19" s="1"/>
  <c r="B48" i="19"/>
  <c r="A48" i="19"/>
  <c r="AF47" i="19"/>
  <c r="V47" i="19"/>
  <c r="C47" i="19"/>
  <c r="B47" i="19"/>
  <c r="A47" i="19"/>
  <c r="AF46" i="19"/>
  <c r="V46" i="19"/>
  <c r="B66" i="19" s="1"/>
  <c r="C46" i="19"/>
  <c r="B46" i="19"/>
  <c r="A46" i="19"/>
  <c r="AF45" i="19"/>
  <c r="V45" i="19"/>
  <c r="B60" i="19" s="1"/>
  <c r="C45" i="19"/>
  <c r="B45" i="19"/>
  <c r="AF44" i="19"/>
  <c r="V44" i="19"/>
  <c r="A63" i="19" s="1"/>
  <c r="C44" i="19"/>
  <c r="A44" i="19"/>
  <c r="AF43" i="19"/>
  <c r="V43" i="19"/>
  <c r="A61" i="19" s="1"/>
  <c r="C43" i="19"/>
  <c r="B43" i="19"/>
  <c r="A43" i="19"/>
  <c r="AF42" i="19"/>
  <c r="V42" i="19"/>
  <c r="C42" i="19"/>
  <c r="B42" i="19"/>
  <c r="A42" i="19"/>
  <c r="AF41" i="19"/>
  <c r="V41" i="19"/>
  <c r="B58" i="19" s="1"/>
  <c r="A41" i="19"/>
  <c r="AF40" i="19"/>
  <c r="V40" i="19"/>
  <c r="A69" i="19" s="1"/>
  <c r="A40" i="19"/>
  <c r="AF39" i="19"/>
  <c r="V39" i="19"/>
  <c r="C39" i="19"/>
  <c r="B39" i="19"/>
  <c r="A39" i="19"/>
  <c r="AF38" i="19"/>
  <c r="V38" i="19"/>
  <c r="C38" i="19"/>
  <c r="AF37" i="19"/>
  <c r="V37" i="19"/>
  <c r="B61" i="19" s="1"/>
  <c r="A37" i="19"/>
  <c r="AF36" i="19"/>
  <c r="V36" i="19"/>
  <c r="B65" i="19" s="1"/>
  <c r="A36" i="19"/>
  <c r="AF35" i="19"/>
  <c r="V35" i="19"/>
  <c r="A56" i="19" s="1"/>
  <c r="C35" i="19"/>
  <c r="B35" i="19"/>
  <c r="A35" i="19"/>
  <c r="AF34" i="19"/>
  <c r="V34" i="19"/>
  <c r="C34" i="19"/>
  <c r="B34" i="19"/>
  <c r="AF33" i="19"/>
  <c r="V33" i="19"/>
  <c r="A62" i="19" s="1"/>
  <c r="B33" i="19"/>
  <c r="AF32" i="19"/>
  <c r="V32" i="19"/>
  <c r="A74" i="19" s="1"/>
  <c r="C32" i="19"/>
  <c r="A32" i="19"/>
  <c r="AF31" i="19"/>
  <c r="V31" i="19"/>
  <c r="C31" i="19"/>
  <c r="B31" i="19"/>
  <c r="A31" i="19"/>
  <c r="AF30" i="19"/>
  <c r="V30" i="19"/>
  <c r="B72" i="19" s="1"/>
  <c r="C30" i="19"/>
  <c r="B30" i="19"/>
  <c r="A30" i="19"/>
  <c r="AF29" i="19"/>
  <c r="V29" i="19"/>
  <c r="B64" i="19" s="1"/>
  <c r="B29" i="19"/>
  <c r="A29" i="19"/>
  <c r="AF28" i="19"/>
  <c r="V28" i="19"/>
  <c r="B62" i="19" s="1"/>
  <c r="C28" i="19"/>
  <c r="B28" i="19"/>
  <c r="A28" i="19"/>
  <c r="AF27" i="19"/>
  <c r="V27" i="19"/>
  <c r="B57" i="19" s="1"/>
  <c r="C27" i="19"/>
  <c r="B27" i="19"/>
  <c r="AF26" i="19"/>
  <c r="V26" i="19"/>
  <c r="B59" i="19" s="1"/>
  <c r="C26" i="19"/>
  <c r="B26" i="19"/>
  <c r="AF25" i="19"/>
  <c r="V25" i="19"/>
  <c r="C25" i="19"/>
  <c r="B25" i="19"/>
  <c r="AF24" i="19"/>
  <c r="V24" i="19"/>
  <c r="B67" i="19" s="1"/>
  <c r="C24" i="19"/>
  <c r="A24" i="19"/>
  <c r="AF23" i="19"/>
  <c r="V23" i="19"/>
  <c r="B68" i="19" s="1"/>
  <c r="C23" i="19"/>
  <c r="A23" i="19"/>
  <c r="AF22" i="19"/>
  <c r="V22" i="19"/>
  <c r="C22" i="19"/>
  <c r="B22" i="19"/>
  <c r="AI21" i="19"/>
  <c r="AF21" i="19"/>
  <c r="V21" i="19"/>
  <c r="B21" i="19"/>
  <c r="AI20" i="19"/>
  <c r="AF20" i="19"/>
  <c r="V20" i="19"/>
  <c r="B63" i="19" s="1"/>
  <c r="C20" i="19"/>
  <c r="B20" i="19"/>
  <c r="A20" i="19"/>
  <c r="AI19" i="19"/>
  <c r="AF19" i="19"/>
  <c r="V19" i="19"/>
  <c r="C19" i="19"/>
  <c r="B19" i="19"/>
  <c r="A19" i="19"/>
  <c r="V18" i="19"/>
  <c r="C18" i="19"/>
  <c r="B18" i="19"/>
  <c r="V17" i="19"/>
  <c r="C17" i="19"/>
  <c r="B17" i="19"/>
  <c r="A17" i="19"/>
  <c r="V16" i="19"/>
  <c r="B16" i="19"/>
  <c r="A16" i="19"/>
  <c r="V15" i="19"/>
  <c r="C15" i="19"/>
  <c r="A15" i="19"/>
  <c r="V14" i="19"/>
  <c r="C14" i="19"/>
  <c r="V13" i="19"/>
  <c r="B13" i="19"/>
  <c r="V12" i="19"/>
  <c r="C12" i="19"/>
  <c r="A12" i="19"/>
  <c r="V11" i="19"/>
  <c r="C11" i="19"/>
  <c r="B11" i="19"/>
  <c r="V10" i="19"/>
  <c r="C10" i="19"/>
  <c r="B10" i="19"/>
  <c r="V9" i="19"/>
  <c r="C9" i="19"/>
  <c r="B9" i="19"/>
  <c r="A9" i="19"/>
  <c r="V8" i="19"/>
  <c r="C8" i="19"/>
  <c r="B8" i="19"/>
  <c r="A8" i="19"/>
  <c r="V7" i="19"/>
  <c r="C7" i="19"/>
  <c r="B7" i="19"/>
  <c r="A7" i="19"/>
  <c r="V6" i="19"/>
  <c r="C6" i="19"/>
  <c r="B6" i="19"/>
  <c r="A6" i="19"/>
  <c r="V5" i="19"/>
  <c r="V4" i="19"/>
  <c r="V3" i="19"/>
  <c r="V2" i="19"/>
  <c r="O23" i="18"/>
  <c r="R23" i="18" s="1"/>
  <c r="N23" i="18"/>
  <c r="P23" i="18" s="1"/>
  <c r="I47" i="14" s="1"/>
  <c r="O22" i="18"/>
  <c r="R22" i="18" s="1"/>
  <c r="N22" i="18"/>
  <c r="P22" i="18" s="1"/>
  <c r="I46" i="14" s="1"/>
  <c r="P21" i="18"/>
  <c r="O21" i="18"/>
  <c r="R21" i="18" s="1"/>
  <c r="N21" i="18"/>
  <c r="O20" i="18"/>
  <c r="R20" i="18" s="1"/>
  <c r="N20" i="18"/>
  <c r="P20" i="18" s="1"/>
  <c r="O19" i="18"/>
  <c r="R19" i="18" s="1"/>
  <c r="N19" i="18"/>
  <c r="P19" i="18" s="1"/>
  <c r="I43" i="14" s="1"/>
  <c r="O18" i="18"/>
  <c r="R18" i="18" s="1"/>
  <c r="N18" i="18"/>
  <c r="P18" i="18" s="1"/>
  <c r="P17" i="18"/>
  <c r="O17" i="18"/>
  <c r="R17" i="18" s="1"/>
  <c r="N17" i="18"/>
  <c r="O16" i="18"/>
  <c r="R16" i="18" s="1"/>
  <c r="N16" i="18"/>
  <c r="P16" i="18" s="1"/>
  <c r="O15" i="18"/>
  <c r="R15" i="18" s="1"/>
  <c r="N15" i="18"/>
  <c r="P15" i="18" s="1"/>
  <c r="I39" i="14" s="1"/>
  <c r="O14" i="18"/>
  <c r="R14" i="18" s="1"/>
  <c r="N14" i="18"/>
  <c r="P14" i="18" s="1"/>
  <c r="P13" i="18"/>
  <c r="O13" i="18"/>
  <c r="R13" i="18" s="1"/>
  <c r="N13" i="18"/>
  <c r="O12" i="18"/>
  <c r="R12" i="18" s="1"/>
  <c r="N12" i="18"/>
  <c r="P12" i="18" s="1"/>
  <c r="O11" i="18"/>
  <c r="R11" i="18" s="1"/>
  <c r="N11" i="18"/>
  <c r="P11" i="18" s="1"/>
  <c r="I35" i="14" s="1"/>
  <c r="O10" i="18"/>
  <c r="R10" i="18" s="1"/>
  <c r="N10" i="18"/>
  <c r="P10" i="18" s="1"/>
  <c r="P9" i="18"/>
  <c r="O9" i="18"/>
  <c r="R9" i="18" s="1"/>
  <c r="N9" i="18"/>
  <c r="O8" i="18"/>
  <c r="R8" i="18" s="1"/>
  <c r="N8" i="18"/>
  <c r="P8" i="18" s="1"/>
  <c r="I32" i="14" s="1"/>
  <c r="O7" i="18"/>
  <c r="R7" i="18" s="1"/>
  <c r="N7" i="18"/>
  <c r="P7" i="18" s="1"/>
  <c r="I31" i="14" s="1"/>
  <c r="O6" i="18"/>
  <c r="R6" i="18" s="1"/>
  <c r="N6" i="18"/>
  <c r="P6" i="18" s="1"/>
  <c r="I30" i="14" s="1"/>
  <c r="P5" i="18"/>
  <c r="O5" i="18"/>
  <c r="R5" i="18" s="1"/>
  <c r="N5" i="18"/>
  <c r="O4" i="18"/>
  <c r="R4" i="18" s="1"/>
  <c r="N4" i="18"/>
  <c r="P4" i="18" s="1"/>
  <c r="O3" i="18"/>
  <c r="R3" i="18" s="1"/>
  <c r="N3" i="18"/>
  <c r="P3" i="18" s="1"/>
  <c r="I27" i="14" s="1"/>
  <c r="O2" i="18"/>
  <c r="R2" i="18" s="1"/>
  <c r="N2" i="18"/>
  <c r="P2" i="18" s="1"/>
  <c r="R1" i="18"/>
  <c r="O1" i="18"/>
  <c r="N1" i="18"/>
  <c r="P1" i="18" s="1"/>
  <c r="I25" i="14" s="1"/>
  <c r="L5" i="16" a="1"/>
  <c r="N44" i="16" s="1"/>
  <c r="C118" i="14"/>
  <c r="C116" i="14"/>
  <c r="C114" i="14"/>
  <c r="C112" i="14"/>
  <c r="C110" i="14"/>
  <c r="C108" i="14"/>
  <c r="C106" i="14"/>
  <c r="C104" i="14"/>
  <c r="C102" i="14"/>
  <c r="C100" i="14"/>
  <c r="C98" i="14"/>
  <c r="C96" i="14"/>
  <c r="C95" i="14"/>
  <c r="C94" i="14"/>
  <c r="C117" i="14" s="1"/>
  <c r="C93" i="14"/>
  <c r="C92" i="14"/>
  <c r="C115" i="14" s="1"/>
  <c r="C91" i="14"/>
  <c r="C90" i="14"/>
  <c r="C113" i="14" s="1"/>
  <c r="C89" i="14"/>
  <c r="C88" i="14"/>
  <c r="C111" i="14" s="1"/>
  <c r="C87" i="14"/>
  <c r="C86" i="14"/>
  <c r="C109" i="14" s="1"/>
  <c r="C85" i="14"/>
  <c r="C84" i="14"/>
  <c r="C107" i="14" s="1"/>
  <c r="C83" i="14"/>
  <c r="C82" i="14"/>
  <c r="C105" i="14" s="1"/>
  <c r="C81" i="14"/>
  <c r="C80" i="14"/>
  <c r="C103" i="14" s="1"/>
  <c r="C79" i="14"/>
  <c r="C78" i="14"/>
  <c r="C101" i="14" s="1"/>
  <c r="C77" i="14"/>
  <c r="C76" i="14"/>
  <c r="C99" i="14" s="1"/>
  <c r="C75" i="14"/>
  <c r="C74" i="14"/>
  <c r="C97" i="14" s="1"/>
  <c r="C73" i="14"/>
  <c r="K47" i="14"/>
  <c r="K46" i="14"/>
  <c r="K45" i="14"/>
  <c r="I45" i="14"/>
  <c r="K44" i="14"/>
  <c r="I44" i="14"/>
  <c r="K43" i="14"/>
  <c r="K42" i="14"/>
  <c r="I42" i="14"/>
  <c r="K41" i="14"/>
  <c r="I41" i="14"/>
  <c r="K40" i="14"/>
  <c r="I40" i="14"/>
  <c r="K39" i="14"/>
  <c r="K38" i="14"/>
  <c r="I38" i="14"/>
  <c r="K37" i="14"/>
  <c r="I37" i="14"/>
  <c r="K36" i="14"/>
  <c r="I36" i="14"/>
  <c r="K35" i="14"/>
  <c r="K34" i="14"/>
  <c r="I34" i="14"/>
  <c r="K33" i="14"/>
  <c r="I33" i="14"/>
  <c r="K32" i="14"/>
  <c r="K31" i="14"/>
  <c r="K30" i="14"/>
  <c r="K29" i="14"/>
  <c r="I29" i="14"/>
  <c r="K28" i="14"/>
  <c r="I28" i="14"/>
  <c r="K27" i="14"/>
  <c r="K26" i="14"/>
  <c r="I26" i="14"/>
  <c r="K25" i="14"/>
  <c r="D18" i="14"/>
  <c r="G18" i="14" s="1"/>
  <c r="C18" i="14"/>
  <c r="F18" i="14" s="1"/>
  <c r="B18" i="14"/>
  <c r="E18" i="14" s="1"/>
  <c r="G55" i="13"/>
  <c r="F55" i="13"/>
  <c r="G54" i="13"/>
  <c r="F54" i="13"/>
  <c r="E54" i="13"/>
  <c r="F53" i="13"/>
  <c r="E53" i="13"/>
  <c r="G52" i="13"/>
  <c r="F52" i="13"/>
  <c r="E52" i="13"/>
  <c r="G51" i="13"/>
  <c r="F51" i="13"/>
  <c r="E51" i="13"/>
  <c r="G50" i="13"/>
  <c r="E50" i="13"/>
  <c r="G49" i="13"/>
  <c r="F49" i="13"/>
  <c r="E49" i="13"/>
  <c r="G48" i="13"/>
  <c r="F48" i="13"/>
  <c r="E48" i="13"/>
  <c r="G47" i="13"/>
  <c r="F47" i="13"/>
  <c r="G46" i="13"/>
  <c r="F46" i="13"/>
  <c r="E46" i="13"/>
  <c r="F45" i="13"/>
  <c r="G44" i="13"/>
  <c r="F44" i="13"/>
  <c r="E44" i="13"/>
  <c r="G43" i="13"/>
  <c r="F43" i="13"/>
  <c r="E41" i="13"/>
  <c r="E55" i="13" s="1"/>
  <c r="G39" i="13"/>
  <c r="G53" i="13" s="1"/>
  <c r="F39" i="13"/>
  <c r="G36" i="13"/>
  <c r="F36" i="13"/>
  <c r="F50" i="13" s="1"/>
  <c r="E33" i="13"/>
  <c r="E47" i="13" s="1"/>
  <c r="G31" i="13"/>
  <c r="G45" i="13" s="1"/>
  <c r="F31" i="13"/>
  <c r="E31" i="13"/>
  <c r="E45" i="13" s="1"/>
  <c r="E30" i="13"/>
  <c r="E29" i="13"/>
  <c r="E43" i="13" s="1"/>
  <c r="B40" i="13"/>
  <c r="B32" i="13"/>
  <c r="B29" i="13" a="1"/>
  <c r="B36" i="13" s="1"/>
  <c r="T24" i="13"/>
  <c r="D23" i="14" s="1"/>
  <c r="G23" i="14" s="1"/>
  <c r="S24" i="13"/>
  <c r="C23" i="14" s="1"/>
  <c r="F23" i="14" s="1"/>
  <c r="R24" i="13"/>
  <c r="B23" i="14" s="1"/>
  <c r="E23" i="14" s="1"/>
  <c r="T22" i="13"/>
  <c r="D21" i="14" s="1"/>
  <c r="G21" i="14" s="1"/>
  <c r="S22" i="13"/>
  <c r="C21" i="14" s="1"/>
  <c r="F21" i="14" s="1"/>
  <c r="R22" i="13"/>
  <c r="B21" i="14" s="1"/>
  <c r="T21" i="13"/>
  <c r="D20" i="14" s="1"/>
  <c r="G20" i="14" s="1"/>
  <c r="S21" i="13"/>
  <c r="C20" i="14" s="1"/>
  <c r="F20" i="14" s="1"/>
  <c r="R21" i="13"/>
  <c r="B20" i="14" s="1"/>
  <c r="E20" i="14" s="1"/>
  <c r="T18" i="13"/>
  <c r="D17" i="14" s="1"/>
  <c r="G17" i="14" s="1"/>
  <c r="S18" i="13"/>
  <c r="C17" i="14" s="1"/>
  <c r="F17" i="14" s="1"/>
  <c r="R18" i="13"/>
  <c r="B17" i="14" s="1"/>
  <c r="T17" i="13"/>
  <c r="D16" i="14" s="1"/>
  <c r="G16" i="14" s="1"/>
  <c r="S17" i="13"/>
  <c r="C16" i="14" s="1"/>
  <c r="F16" i="14" s="1"/>
  <c r="R17" i="13"/>
  <c r="B16" i="14" s="1"/>
  <c r="E16" i="14" s="1"/>
  <c r="T16" i="13"/>
  <c r="D15" i="14" s="1"/>
  <c r="G15" i="14" s="1"/>
  <c r="S16" i="13"/>
  <c r="C15" i="14" s="1"/>
  <c r="F15" i="14" s="1"/>
  <c r="R16" i="13"/>
  <c r="B15" i="14" s="1"/>
  <c r="E15" i="14" s="1"/>
  <c r="T12" i="13"/>
  <c r="D11" i="14" s="1"/>
  <c r="G11" i="14" s="1"/>
  <c r="S12" i="13"/>
  <c r="C11" i="14" s="1"/>
  <c r="F11" i="14" s="1"/>
  <c r="R12" i="13"/>
  <c r="B11" i="14" s="1"/>
  <c r="E11" i="14" s="1"/>
  <c r="L424" i="12" a="1"/>
  <c r="L424" i="12"/>
  <c r="O424" i="12" s="1"/>
  <c r="L423" i="12" a="1"/>
  <c r="L423" i="12"/>
  <c r="O423" i="12" s="1"/>
  <c r="O422" i="12"/>
  <c r="L422" i="12" a="1"/>
  <c r="L422" i="12"/>
  <c r="L421" i="12" a="1"/>
  <c r="L421" i="12" s="1"/>
  <c r="O421" i="12" s="1"/>
  <c r="L420" i="12" a="1"/>
  <c r="L420" i="12"/>
  <c r="O420" i="12" s="1"/>
  <c r="L419" i="12" a="1"/>
  <c r="L419" i="12"/>
  <c r="O419" i="12" s="1"/>
  <c r="O418" i="12"/>
  <c r="L418" i="12" a="1"/>
  <c r="L418" i="12" s="1"/>
  <c r="L417" i="12" a="1"/>
  <c r="L417" i="12" s="1"/>
  <c r="O417" i="12" s="1"/>
  <c r="L416" i="12" a="1"/>
  <c r="L416" i="12"/>
  <c r="O416" i="12" s="1"/>
  <c r="L415" i="12" a="1"/>
  <c r="L415" i="12"/>
  <c r="O415" i="12" s="1"/>
  <c r="L414" i="12" a="1"/>
  <c r="L414" i="12" s="1"/>
  <c r="O414" i="12" s="1"/>
  <c r="L413" i="12" a="1"/>
  <c r="L413" i="12" s="1"/>
  <c r="O413" i="12" s="1"/>
  <c r="L412" i="12" a="1"/>
  <c r="L412" i="12"/>
  <c r="O412" i="12" s="1"/>
  <c r="L411" i="12" a="1"/>
  <c r="L411" i="12"/>
  <c r="O411" i="12" s="1"/>
  <c r="O410" i="12"/>
  <c r="L410" i="12" a="1"/>
  <c r="L410" i="12" s="1"/>
  <c r="L409" i="12" a="1"/>
  <c r="L409" i="12" s="1"/>
  <c r="O409" i="12" s="1"/>
  <c r="L408" i="12" a="1"/>
  <c r="L408" i="12"/>
  <c r="O408" i="12" s="1"/>
  <c r="L407" i="12" a="1"/>
  <c r="L407" i="12"/>
  <c r="O407" i="12" s="1"/>
  <c r="L406" i="12" a="1"/>
  <c r="L406" i="12" s="1"/>
  <c r="O406" i="12" s="1"/>
  <c r="L405" i="12" a="1"/>
  <c r="L405" i="12" s="1"/>
  <c r="O405" i="12" s="1"/>
  <c r="L404" i="12" a="1"/>
  <c r="L404" i="12"/>
  <c r="O404" i="12" s="1"/>
  <c r="L403" i="12" a="1"/>
  <c r="L403" i="12"/>
  <c r="O403" i="12" s="1"/>
  <c r="O402" i="12"/>
  <c r="L402" i="12" a="1"/>
  <c r="L402" i="12" s="1"/>
  <c r="L401" i="12" a="1"/>
  <c r="L401" i="12" s="1"/>
  <c r="O401" i="12" s="1"/>
  <c r="L400" i="12" a="1"/>
  <c r="L400" i="12"/>
  <c r="O400" i="12" s="1"/>
  <c r="L399" i="12" a="1"/>
  <c r="L399" i="12"/>
  <c r="O399" i="12" s="1"/>
  <c r="L398" i="12" a="1"/>
  <c r="L398" i="12" s="1"/>
  <c r="O398" i="12" s="1"/>
  <c r="L397" i="12" a="1"/>
  <c r="L397" i="12" s="1"/>
  <c r="O397" i="12" s="1"/>
  <c r="L396" i="12" a="1"/>
  <c r="L396" i="12"/>
  <c r="O396" i="12" s="1"/>
  <c r="L395" i="12" a="1"/>
  <c r="L395" i="12"/>
  <c r="O395" i="12" s="1"/>
  <c r="O394" i="12"/>
  <c r="L394" i="12" a="1"/>
  <c r="L394" i="12" s="1"/>
  <c r="L393" i="12" a="1"/>
  <c r="L393" i="12" s="1"/>
  <c r="O393" i="12" s="1"/>
  <c r="L392" i="12" a="1"/>
  <c r="L392" i="12"/>
  <c r="O392" i="12" s="1"/>
  <c r="L391" i="12" a="1"/>
  <c r="L391" i="12"/>
  <c r="O391" i="12" s="1"/>
  <c r="L390" i="12" a="1"/>
  <c r="L390" i="12" s="1"/>
  <c r="O390" i="12" s="1"/>
  <c r="L389" i="12" a="1"/>
  <c r="L389" i="12" s="1"/>
  <c r="O389" i="12" s="1"/>
  <c r="L388" i="12" a="1"/>
  <c r="L388" i="12"/>
  <c r="O388" i="12" s="1"/>
  <c r="L387" i="12" a="1"/>
  <c r="L387" i="12"/>
  <c r="O387" i="12" s="1"/>
  <c r="O386" i="12"/>
  <c r="L386" i="12" a="1"/>
  <c r="L386" i="12" s="1"/>
  <c r="L385" i="12" a="1"/>
  <c r="L385" i="12" s="1"/>
  <c r="O385" i="12" s="1"/>
  <c r="L384" i="12" a="1"/>
  <c r="L384" i="12"/>
  <c r="O384" i="12" s="1"/>
  <c r="L383" i="12" a="1"/>
  <c r="L383" i="12"/>
  <c r="O383" i="12" s="1"/>
  <c r="L382" i="12" a="1"/>
  <c r="L382" i="12" s="1"/>
  <c r="O382" i="12" s="1"/>
  <c r="L381" i="12" a="1"/>
  <c r="L381" i="12" s="1"/>
  <c r="O381" i="12" s="1"/>
  <c r="L380" i="12" a="1"/>
  <c r="L380" i="12"/>
  <c r="O380" i="12" s="1"/>
  <c r="L379" i="12" a="1"/>
  <c r="L379" i="12"/>
  <c r="O379" i="12" s="1"/>
  <c r="O378" i="12"/>
  <c r="L378" i="12" a="1"/>
  <c r="L378" i="12" s="1"/>
  <c r="L377" i="12" a="1"/>
  <c r="L377" i="12" s="1"/>
  <c r="O377" i="12" s="1"/>
  <c r="L376" i="12" a="1"/>
  <c r="L376" i="12"/>
  <c r="O376" i="12" s="1"/>
  <c r="L375" i="12" a="1"/>
  <c r="L375" i="12"/>
  <c r="O375" i="12" s="1"/>
  <c r="L374" i="12" a="1"/>
  <c r="L374" i="12" s="1"/>
  <c r="O374" i="12" s="1"/>
  <c r="L373" i="12" a="1"/>
  <c r="L373" i="12" s="1"/>
  <c r="O373" i="12" s="1"/>
  <c r="L372" i="12" a="1"/>
  <c r="L372" i="12"/>
  <c r="O372" i="12" s="1"/>
  <c r="L371" i="12" a="1"/>
  <c r="L371" i="12"/>
  <c r="O371" i="12" s="1"/>
  <c r="O370" i="12"/>
  <c r="L370" i="12" a="1"/>
  <c r="L370" i="12" s="1"/>
  <c r="L369" i="12" a="1"/>
  <c r="L369" i="12" s="1"/>
  <c r="O369" i="12" s="1"/>
  <c r="L368" i="12" a="1"/>
  <c r="L368" i="12"/>
  <c r="O368" i="12" s="1"/>
  <c r="L367" i="12" a="1"/>
  <c r="L367" i="12"/>
  <c r="O367" i="12" s="1"/>
  <c r="L366" i="12" a="1"/>
  <c r="L366" i="12" s="1"/>
  <c r="O366" i="12" s="1"/>
  <c r="L365" i="12" a="1"/>
  <c r="L365" i="12" s="1"/>
  <c r="O365" i="12" s="1"/>
  <c r="L364" i="12" a="1"/>
  <c r="L364" i="12"/>
  <c r="O364" i="12" s="1"/>
  <c r="L363" i="12" a="1"/>
  <c r="L363" i="12"/>
  <c r="O363" i="12" s="1"/>
  <c r="O362" i="12"/>
  <c r="L362" i="12" a="1"/>
  <c r="L362" i="12" s="1"/>
  <c r="L361" i="12" a="1"/>
  <c r="L361" i="12" s="1"/>
  <c r="O361" i="12" s="1"/>
  <c r="L360" i="12" a="1"/>
  <c r="L360" i="12"/>
  <c r="O360" i="12" s="1"/>
  <c r="L359" i="12" a="1"/>
  <c r="L359" i="12"/>
  <c r="O359" i="12" s="1"/>
  <c r="L358" i="12" a="1"/>
  <c r="L358" i="12" s="1"/>
  <c r="O358" i="12" s="1"/>
  <c r="L357" i="12" a="1"/>
  <c r="L357" i="12" s="1"/>
  <c r="O357" i="12" s="1"/>
  <c r="L356" i="12" a="1"/>
  <c r="L356" i="12"/>
  <c r="O356" i="12" s="1"/>
  <c r="L355" i="12" a="1"/>
  <c r="L355" i="12"/>
  <c r="O355" i="12" s="1"/>
  <c r="O354" i="12"/>
  <c r="L354" i="12" a="1"/>
  <c r="L354" i="12" s="1"/>
  <c r="L353" i="12" a="1"/>
  <c r="L353" i="12" s="1"/>
  <c r="O353" i="12" s="1"/>
  <c r="L352" i="12" a="1"/>
  <c r="L352" i="12"/>
  <c r="O352" i="12" s="1"/>
  <c r="L351" i="12" a="1"/>
  <c r="L351" i="12"/>
  <c r="O351" i="12" s="1"/>
  <c r="L350" i="12" a="1"/>
  <c r="L350" i="12" s="1"/>
  <c r="O350" i="12" s="1"/>
  <c r="L349" i="12" a="1"/>
  <c r="L349" i="12" s="1"/>
  <c r="O349" i="12" s="1"/>
  <c r="L348" i="12" a="1"/>
  <c r="L348" i="12"/>
  <c r="O348" i="12" s="1"/>
  <c r="L347" i="12" a="1"/>
  <c r="L347" i="12"/>
  <c r="O347" i="12" s="1"/>
  <c r="O346" i="12"/>
  <c r="L346" i="12" a="1"/>
  <c r="L346" i="12" s="1"/>
  <c r="L345" i="12" a="1"/>
  <c r="L345" i="12" s="1"/>
  <c r="O345" i="12" s="1"/>
  <c r="L344" i="12" a="1"/>
  <c r="L344" i="12"/>
  <c r="O344" i="12" s="1"/>
  <c r="L343" i="12" a="1"/>
  <c r="L343" i="12"/>
  <c r="O343" i="12" s="1"/>
  <c r="L342" i="12" a="1"/>
  <c r="L342" i="12" s="1"/>
  <c r="O342" i="12" s="1"/>
  <c r="L341" i="12" a="1"/>
  <c r="L341" i="12" s="1"/>
  <c r="O341" i="12" s="1"/>
  <c r="L340" i="12" a="1"/>
  <c r="L340" i="12"/>
  <c r="O340" i="12" s="1"/>
  <c r="L339" i="12" a="1"/>
  <c r="L339" i="12"/>
  <c r="O339" i="12" s="1"/>
  <c r="O338" i="12"/>
  <c r="L338" i="12" a="1"/>
  <c r="L338" i="12" s="1"/>
  <c r="L337" i="12" a="1"/>
  <c r="L337" i="12" s="1"/>
  <c r="O337" i="12" s="1"/>
  <c r="L336" i="12" a="1"/>
  <c r="L336" i="12"/>
  <c r="O336" i="12" s="1"/>
  <c r="L335" i="12" a="1"/>
  <c r="L335" i="12"/>
  <c r="O335" i="12" s="1"/>
  <c r="L334" i="12" a="1"/>
  <c r="L334" i="12" s="1"/>
  <c r="O334" i="12" s="1"/>
  <c r="L333" i="12" a="1"/>
  <c r="L333" i="12" s="1"/>
  <c r="O333" i="12" s="1"/>
  <c r="L332" i="12" a="1"/>
  <c r="L332" i="12"/>
  <c r="O332" i="12" s="1"/>
  <c r="L331" i="12" a="1"/>
  <c r="L331" i="12"/>
  <c r="O331" i="12" s="1"/>
  <c r="O330" i="12"/>
  <c r="L330" i="12" a="1"/>
  <c r="L330" i="12" s="1"/>
  <c r="L329" i="12" a="1"/>
  <c r="L329" i="12" s="1"/>
  <c r="O329" i="12" s="1"/>
  <c r="L328" i="12" a="1"/>
  <c r="L328" i="12"/>
  <c r="O328" i="12" s="1"/>
  <c r="L327" i="12" a="1"/>
  <c r="L327" i="12"/>
  <c r="O327" i="12" s="1"/>
  <c r="L326" i="12" a="1"/>
  <c r="L326" i="12" s="1"/>
  <c r="O326" i="12" s="1"/>
  <c r="L325" i="12" a="1"/>
  <c r="L325" i="12" s="1"/>
  <c r="O325" i="12" s="1"/>
  <c r="L324" i="12" a="1"/>
  <c r="L324" i="12"/>
  <c r="O324" i="12" s="1"/>
  <c r="L323" i="12" a="1"/>
  <c r="L323" i="12"/>
  <c r="O323" i="12" s="1"/>
  <c r="O322" i="12"/>
  <c r="L322" i="12" a="1"/>
  <c r="L322" i="12" s="1"/>
  <c r="L321" i="12" a="1"/>
  <c r="L321" i="12" s="1"/>
  <c r="O321" i="12" s="1"/>
  <c r="L320" i="12" a="1"/>
  <c r="L320" i="12"/>
  <c r="O320" i="12" s="1"/>
  <c r="L319" i="12" a="1"/>
  <c r="L319" i="12"/>
  <c r="O319" i="12" s="1"/>
  <c r="L318" i="12" a="1"/>
  <c r="L318" i="12" s="1"/>
  <c r="O318" i="12" s="1"/>
  <c r="L317" i="12" a="1"/>
  <c r="L317" i="12" s="1"/>
  <c r="O317" i="12" s="1"/>
  <c r="L316" i="12" a="1"/>
  <c r="L316" i="12"/>
  <c r="O316" i="12" s="1"/>
  <c r="L315" i="12" a="1"/>
  <c r="L315" i="12"/>
  <c r="O315" i="12" s="1"/>
  <c r="O314" i="12"/>
  <c r="L314" i="12" a="1"/>
  <c r="L314" i="12" s="1"/>
  <c r="L313" i="12" a="1"/>
  <c r="L313" i="12" s="1"/>
  <c r="O313" i="12" s="1"/>
  <c r="L312" i="12" a="1"/>
  <c r="L312" i="12"/>
  <c r="O312" i="12" s="1"/>
  <c r="L311" i="12" a="1"/>
  <c r="L311" i="12"/>
  <c r="O311" i="12" s="1"/>
  <c r="L310" i="12" a="1"/>
  <c r="L310" i="12" s="1"/>
  <c r="O310" i="12" s="1"/>
  <c r="L309" i="12" a="1"/>
  <c r="L309" i="12" s="1"/>
  <c r="O309" i="12" s="1"/>
  <c r="L308" i="12" a="1"/>
  <c r="L308" i="12"/>
  <c r="O308" i="12" s="1"/>
  <c r="L307" i="12" a="1"/>
  <c r="L307" i="12"/>
  <c r="O307" i="12" s="1"/>
  <c r="O306" i="12"/>
  <c r="L306" i="12" a="1"/>
  <c r="L306" i="12" s="1"/>
  <c r="L305" i="12" a="1"/>
  <c r="L305" i="12" s="1"/>
  <c r="O305" i="12" s="1"/>
  <c r="L304" i="12" a="1"/>
  <c r="L304" i="12"/>
  <c r="O304" i="12" s="1"/>
  <c r="L303" i="12" a="1"/>
  <c r="L303" i="12"/>
  <c r="O303" i="12" s="1"/>
  <c r="L302" i="12" a="1"/>
  <c r="L302" i="12" s="1"/>
  <c r="O302" i="12" s="1"/>
  <c r="L301" i="12" a="1"/>
  <c r="L301" i="12" s="1"/>
  <c r="O301" i="12" s="1"/>
  <c r="L300" i="12" a="1"/>
  <c r="L300" i="12"/>
  <c r="O300" i="12" s="1"/>
  <c r="L299" i="12" a="1"/>
  <c r="L299" i="12"/>
  <c r="O299" i="12" s="1"/>
  <c r="O298" i="12"/>
  <c r="L298" i="12" a="1"/>
  <c r="L298" i="12" s="1"/>
  <c r="L297" i="12" a="1"/>
  <c r="L297" i="12" s="1"/>
  <c r="O297" i="12" s="1"/>
  <c r="L296" i="12" a="1"/>
  <c r="L296" i="12"/>
  <c r="O296" i="12" s="1"/>
  <c r="L295" i="12" a="1"/>
  <c r="L295" i="12"/>
  <c r="O295" i="12" s="1"/>
  <c r="L294" i="12" a="1"/>
  <c r="L294" i="12" s="1"/>
  <c r="O294" i="12" s="1"/>
  <c r="L293" i="12" a="1"/>
  <c r="L293" i="12" s="1"/>
  <c r="O293" i="12" s="1"/>
  <c r="L292" i="12" a="1"/>
  <c r="L292" i="12"/>
  <c r="O292" i="12" s="1"/>
  <c r="L291" i="12" a="1"/>
  <c r="L291" i="12"/>
  <c r="O291" i="12" s="1"/>
  <c r="O290" i="12"/>
  <c r="L290" i="12" a="1"/>
  <c r="L290" i="12" s="1"/>
  <c r="L289" i="12" a="1"/>
  <c r="L289" i="12" s="1"/>
  <c r="O289" i="12" s="1"/>
  <c r="L288" i="12" a="1"/>
  <c r="L288" i="12"/>
  <c r="O288" i="12" s="1"/>
  <c r="L287" i="12" a="1"/>
  <c r="L287" i="12"/>
  <c r="O287" i="12" s="1"/>
  <c r="L286" i="12" a="1"/>
  <c r="L286" i="12" s="1"/>
  <c r="O286" i="12" s="1"/>
  <c r="L285" i="12" a="1"/>
  <c r="L285" i="12" s="1"/>
  <c r="O285" i="12" s="1"/>
  <c r="L284" i="12" a="1"/>
  <c r="L284" i="12"/>
  <c r="O284" i="12" s="1"/>
  <c r="L283" i="12" a="1"/>
  <c r="L283" i="12"/>
  <c r="O283" i="12" s="1"/>
  <c r="O282" i="12"/>
  <c r="L282" i="12" a="1"/>
  <c r="L282" i="12" s="1"/>
  <c r="L281" i="12" a="1"/>
  <c r="L281" i="12" s="1"/>
  <c r="O281" i="12" s="1"/>
  <c r="L280" i="12" a="1"/>
  <c r="L280" i="12"/>
  <c r="O280" i="12" s="1"/>
  <c r="L279" i="12" a="1"/>
  <c r="L279" i="12"/>
  <c r="O279" i="12" s="1"/>
  <c r="L278" i="12" a="1"/>
  <c r="L278" i="12" s="1"/>
  <c r="O278" i="12" s="1"/>
  <c r="L277" i="12" a="1"/>
  <c r="L277" i="12" s="1"/>
  <c r="O277" i="12" s="1"/>
  <c r="L276" i="12" a="1"/>
  <c r="L276" i="12"/>
  <c r="O276" i="12" s="1"/>
  <c r="L275" i="12" a="1"/>
  <c r="L275" i="12"/>
  <c r="O275" i="12" s="1"/>
  <c r="O274" i="12"/>
  <c r="L274" i="12" a="1"/>
  <c r="L274" i="12" s="1"/>
  <c r="L273" i="12" a="1"/>
  <c r="L273" i="12" s="1"/>
  <c r="O273" i="12" s="1"/>
  <c r="L272" i="12" a="1"/>
  <c r="L272" i="12"/>
  <c r="O272" i="12" s="1"/>
  <c r="L271" i="12" a="1"/>
  <c r="L271" i="12"/>
  <c r="O271" i="12" s="1"/>
  <c r="L270" i="12" a="1"/>
  <c r="L270" i="12" s="1"/>
  <c r="O270" i="12" s="1"/>
  <c r="L269" i="12" a="1"/>
  <c r="L269" i="12" s="1"/>
  <c r="O269" i="12" s="1"/>
  <c r="L268" i="12" a="1"/>
  <c r="L268" i="12"/>
  <c r="O268" i="12" s="1"/>
  <c r="L267" i="12" a="1"/>
  <c r="L267" i="12"/>
  <c r="O267" i="12" s="1"/>
  <c r="O266" i="12"/>
  <c r="L266" i="12" a="1"/>
  <c r="L266" i="12" s="1"/>
  <c r="L265" i="12" a="1"/>
  <c r="L265" i="12" s="1"/>
  <c r="O265" i="12" s="1"/>
  <c r="L264" i="12" a="1"/>
  <c r="L264" i="12"/>
  <c r="O264" i="12" s="1"/>
  <c r="L263" i="12" a="1"/>
  <c r="L263" i="12"/>
  <c r="O263" i="12" s="1"/>
  <c r="L262" i="12" a="1"/>
  <c r="L262" i="12" s="1"/>
  <c r="O262" i="12" s="1"/>
  <c r="L261" i="12" a="1"/>
  <c r="L261" i="12" s="1"/>
  <c r="O261" i="12" s="1"/>
  <c r="L260" i="12" a="1"/>
  <c r="L260" i="12"/>
  <c r="O260" i="12" s="1"/>
  <c r="L259" i="12" a="1"/>
  <c r="L259" i="12"/>
  <c r="O259" i="12" s="1"/>
  <c r="O258" i="12"/>
  <c r="L258" i="12" a="1"/>
  <c r="L258" i="12" s="1"/>
  <c r="L257" i="12" a="1"/>
  <c r="L257" i="12" s="1"/>
  <c r="O257" i="12" s="1"/>
  <c r="L256" i="12" a="1"/>
  <c r="L256" i="12"/>
  <c r="O256" i="12" s="1"/>
  <c r="L255" i="12" a="1"/>
  <c r="L255" i="12"/>
  <c r="O255" i="12" s="1"/>
  <c r="L254" i="12" a="1"/>
  <c r="L254" i="12" s="1"/>
  <c r="O254" i="12" s="1"/>
  <c r="L253" i="12" a="1"/>
  <c r="L253" i="12" s="1"/>
  <c r="O253" i="12" s="1"/>
  <c r="L252" i="12" a="1"/>
  <c r="L252" i="12"/>
  <c r="O252" i="12" s="1"/>
  <c r="L251" i="12" a="1"/>
  <c r="L251" i="12"/>
  <c r="O251" i="12" s="1"/>
  <c r="O250" i="12"/>
  <c r="L250" i="12" a="1"/>
  <c r="L250" i="12" s="1"/>
  <c r="L249" i="12" a="1"/>
  <c r="L249" i="12" s="1"/>
  <c r="O249" i="12" s="1"/>
  <c r="L248" i="12" a="1"/>
  <c r="L248" i="12"/>
  <c r="O248" i="12" s="1"/>
  <c r="L247" i="12" a="1"/>
  <c r="L247" i="12"/>
  <c r="O247" i="12" s="1"/>
  <c r="L246" i="12" a="1"/>
  <c r="L246" i="12" s="1"/>
  <c r="O246" i="12" s="1"/>
  <c r="L245" i="12" a="1"/>
  <c r="L245" i="12" s="1"/>
  <c r="O245" i="12" s="1"/>
  <c r="L244" i="12" a="1"/>
  <c r="L244" i="12"/>
  <c r="O244" i="12" s="1"/>
  <c r="L243" i="12" a="1"/>
  <c r="L243" i="12"/>
  <c r="O243" i="12" s="1"/>
  <c r="O242" i="12"/>
  <c r="L242" i="12" a="1"/>
  <c r="L242" i="12" s="1"/>
  <c r="L241" i="12" a="1"/>
  <c r="L241" i="12" s="1"/>
  <c r="O241" i="12" s="1"/>
  <c r="L240" i="12" a="1"/>
  <c r="L240" i="12"/>
  <c r="O240" i="12" s="1"/>
  <c r="L239" i="12" a="1"/>
  <c r="L239" i="12"/>
  <c r="O239" i="12" s="1"/>
  <c r="L238" i="12" a="1"/>
  <c r="L238" i="12" s="1"/>
  <c r="O238" i="12" s="1"/>
  <c r="L237" i="12" a="1"/>
  <c r="L237" i="12" s="1"/>
  <c r="O237" i="12" s="1"/>
  <c r="L236" i="12" a="1"/>
  <c r="L236" i="12"/>
  <c r="O236" i="12" s="1"/>
  <c r="L235" i="12" a="1"/>
  <c r="L235" i="12"/>
  <c r="O235" i="12" s="1"/>
  <c r="O234" i="12"/>
  <c r="L234" i="12" a="1"/>
  <c r="L234" i="12" s="1"/>
  <c r="L233" i="12" a="1"/>
  <c r="L233" i="12" s="1"/>
  <c r="O233" i="12" s="1"/>
  <c r="L232" i="12" a="1"/>
  <c r="L232" i="12"/>
  <c r="O232" i="12" s="1"/>
  <c r="L231" i="12" a="1"/>
  <c r="L231" i="12"/>
  <c r="O231" i="12" s="1"/>
  <c r="L230" i="12" a="1"/>
  <c r="L230" i="12" s="1"/>
  <c r="O230" i="12" s="1"/>
  <c r="L229" i="12" a="1"/>
  <c r="L229" i="12" s="1"/>
  <c r="O229" i="12" s="1"/>
  <c r="L228" i="12" a="1"/>
  <c r="L228" i="12"/>
  <c r="O228" i="12" s="1"/>
  <c r="L227" i="12" a="1"/>
  <c r="L227" i="12"/>
  <c r="O227" i="12" s="1"/>
  <c r="O226" i="12"/>
  <c r="L226" i="12" a="1"/>
  <c r="L226" i="12" s="1"/>
  <c r="L225" i="12" a="1"/>
  <c r="L225" i="12" s="1"/>
  <c r="O225" i="12" s="1"/>
  <c r="L224" i="12" a="1"/>
  <c r="L224" i="12"/>
  <c r="O224" i="12" s="1"/>
  <c r="L223" i="12" a="1"/>
  <c r="L223" i="12"/>
  <c r="O223" i="12" s="1"/>
  <c r="L222" i="12" a="1"/>
  <c r="L222" i="12" s="1"/>
  <c r="O222" i="12" s="1"/>
  <c r="L221" i="12" a="1"/>
  <c r="L221" i="12" s="1"/>
  <c r="O221" i="12" s="1"/>
  <c r="L220" i="12" a="1"/>
  <c r="L220" i="12"/>
  <c r="O220" i="12" s="1"/>
  <c r="L219" i="12" a="1"/>
  <c r="L219" i="12"/>
  <c r="O219" i="12" s="1"/>
  <c r="O218" i="12"/>
  <c r="L218" i="12" a="1"/>
  <c r="L218" i="12" s="1"/>
  <c r="L217" i="12" a="1"/>
  <c r="L217" i="12" s="1"/>
  <c r="O217" i="12" s="1"/>
  <c r="L216" i="12" a="1"/>
  <c r="L216" i="12"/>
  <c r="O216" i="12" s="1"/>
  <c r="L215" i="12" a="1"/>
  <c r="L215" i="12"/>
  <c r="O215" i="12" s="1"/>
  <c r="L214" i="12" a="1"/>
  <c r="L214" i="12" s="1"/>
  <c r="O214" i="12" s="1"/>
  <c r="L213" i="12" a="1"/>
  <c r="L213" i="12" s="1"/>
  <c r="O213" i="12" s="1"/>
  <c r="L212" i="12" a="1"/>
  <c r="L212" i="12"/>
  <c r="O212" i="12" s="1"/>
  <c r="L211" i="12" a="1"/>
  <c r="L211" i="12"/>
  <c r="O211" i="12" s="1"/>
  <c r="O210" i="12"/>
  <c r="L210" i="12" a="1"/>
  <c r="L210" i="12" s="1"/>
  <c r="L209" i="12" a="1"/>
  <c r="L209" i="12" s="1"/>
  <c r="O209" i="12" s="1"/>
  <c r="L208" i="12" a="1"/>
  <c r="L208" i="12"/>
  <c r="O208" i="12" s="1"/>
  <c r="L207" i="12" a="1"/>
  <c r="L207" i="12"/>
  <c r="O207" i="12" s="1"/>
  <c r="L206" i="12" a="1"/>
  <c r="L206" i="12" s="1"/>
  <c r="O206" i="12" s="1"/>
  <c r="L205" i="12" a="1"/>
  <c r="L205" i="12"/>
  <c r="O205" i="12" s="1"/>
  <c r="L204" i="12" a="1"/>
  <c r="L204" i="12" s="1"/>
  <c r="O204" i="12" s="1"/>
  <c r="O203" i="12"/>
  <c r="L203" i="12" a="1"/>
  <c r="L203" i="12"/>
  <c r="L202" i="12" a="1"/>
  <c r="L202" i="12" s="1"/>
  <c r="O202" i="12" s="1"/>
  <c r="L201" i="12" a="1"/>
  <c r="L201" i="12"/>
  <c r="O201" i="12" s="1"/>
  <c r="L200" i="12" a="1"/>
  <c r="L200" i="12" s="1"/>
  <c r="O200" i="12" s="1"/>
  <c r="O199" i="12"/>
  <c r="L199" i="12" a="1"/>
  <c r="L199" i="12"/>
  <c r="L198" i="12" a="1"/>
  <c r="L198" i="12" s="1"/>
  <c r="O198" i="12" s="1"/>
  <c r="L197" i="12" a="1"/>
  <c r="L197" i="12"/>
  <c r="O197" i="12" s="1"/>
  <c r="L196" i="12" a="1"/>
  <c r="L196" i="12" s="1"/>
  <c r="O196" i="12" s="1"/>
  <c r="O195" i="12"/>
  <c r="L195" i="12" a="1"/>
  <c r="L195" i="12"/>
  <c r="L194" i="12" a="1"/>
  <c r="L194" i="12" s="1"/>
  <c r="O194" i="12" s="1"/>
  <c r="L193" i="12" a="1"/>
  <c r="L193" i="12"/>
  <c r="O193" i="12" s="1"/>
  <c r="L192" i="12" a="1"/>
  <c r="L192" i="12" s="1"/>
  <c r="O192" i="12" s="1"/>
  <c r="O191" i="12"/>
  <c r="L191" i="12" a="1"/>
  <c r="L191" i="12"/>
  <c r="L190" i="12" a="1"/>
  <c r="L190" i="12" s="1"/>
  <c r="O190" i="12" s="1"/>
  <c r="L189" i="12" a="1"/>
  <c r="L189" i="12"/>
  <c r="O189" i="12" s="1"/>
  <c r="L188" i="12" a="1"/>
  <c r="L188" i="12" s="1"/>
  <c r="O188" i="12" s="1"/>
  <c r="O187" i="12"/>
  <c r="L187" i="12" a="1"/>
  <c r="L187" i="12"/>
  <c r="L186" i="12" a="1"/>
  <c r="L186" i="12" s="1"/>
  <c r="O186" i="12" s="1"/>
  <c r="L185" i="12" a="1"/>
  <c r="L185" i="12"/>
  <c r="O185" i="12" s="1"/>
  <c r="L184" i="12" a="1"/>
  <c r="L184" i="12" s="1"/>
  <c r="O184" i="12" s="1"/>
  <c r="O183" i="12"/>
  <c r="L183" i="12" a="1"/>
  <c r="L183" i="12"/>
  <c r="L182" i="12" a="1"/>
  <c r="L182" i="12" s="1"/>
  <c r="O182" i="12" s="1"/>
  <c r="L181" i="12" a="1"/>
  <c r="L181" i="12"/>
  <c r="O181" i="12" s="1"/>
  <c r="L180" i="12" a="1"/>
  <c r="L180" i="12" s="1"/>
  <c r="O180" i="12" s="1"/>
  <c r="O179" i="12"/>
  <c r="L179" i="12" a="1"/>
  <c r="L179" i="12"/>
  <c r="L178" i="12" a="1"/>
  <c r="L178" i="12" s="1"/>
  <c r="O178" i="12" s="1"/>
  <c r="L177" i="12" a="1"/>
  <c r="L177" i="12"/>
  <c r="O177" i="12" s="1"/>
  <c r="L176" i="12" a="1"/>
  <c r="L176" i="12" s="1"/>
  <c r="O176" i="12" s="1"/>
  <c r="O175" i="12"/>
  <c r="L175" i="12" a="1"/>
  <c r="L175" i="12"/>
  <c r="L174" i="12" a="1"/>
  <c r="L174" i="12" s="1"/>
  <c r="O174" i="12" s="1"/>
  <c r="L173" i="12" a="1"/>
  <c r="L173" i="12"/>
  <c r="O173" i="12" s="1"/>
  <c r="L172" i="12" a="1"/>
  <c r="L172" i="12" s="1"/>
  <c r="O172" i="12" s="1"/>
  <c r="O171" i="12"/>
  <c r="L171" i="12" a="1"/>
  <c r="L171" i="12"/>
  <c r="L170" i="12" a="1"/>
  <c r="L170" i="12" s="1"/>
  <c r="O170" i="12" s="1"/>
  <c r="L169" i="12" a="1"/>
  <c r="L169" i="12"/>
  <c r="O169" i="12" s="1"/>
  <c r="L168" i="12" a="1"/>
  <c r="L168" i="12" s="1"/>
  <c r="O168" i="12" s="1"/>
  <c r="O167" i="12"/>
  <c r="L167" i="12" a="1"/>
  <c r="L167" i="12"/>
  <c r="L166" i="12" a="1"/>
  <c r="L166" i="12" s="1"/>
  <c r="O166" i="12" s="1"/>
  <c r="L165" i="12" a="1"/>
  <c r="L165" i="12"/>
  <c r="O165" i="12" s="1"/>
  <c r="L164" i="12" a="1"/>
  <c r="L164" i="12" s="1"/>
  <c r="O164" i="12" s="1"/>
  <c r="O163" i="12"/>
  <c r="L163" i="12" a="1"/>
  <c r="L163" i="12"/>
  <c r="L162" i="12" a="1"/>
  <c r="L162" i="12" s="1"/>
  <c r="O162" i="12" s="1"/>
  <c r="L161" i="12" a="1"/>
  <c r="L161" i="12"/>
  <c r="O161" i="12" s="1"/>
  <c r="L160" i="12" a="1"/>
  <c r="L160" i="12" s="1"/>
  <c r="O160" i="12" s="1"/>
  <c r="O159" i="12"/>
  <c r="L159" i="12" a="1"/>
  <c r="L159" i="12"/>
  <c r="L158" i="12" a="1"/>
  <c r="L158" i="12" s="1"/>
  <c r="O158" i="12" s="1"/>
  <c r="L157" i="12" a="1"/>
  <c r="L157" i="12"/>
  <c r="O157" i="12" s="1"/>
  <c r="L156" i="12" a="1"/>
  <c r="L156" i="12" s="1"/>
  <c r="O156" i="12" s="1"/>
  <c r="O155" i="12"/>
  <c r="L155" i="12" a="1"/>
  <c r="L155" i="12"/>
  <c r="L154" i="12" a="1"/>
  <c r="L154" i="12" s="1"/>
  <c r="O154" i="12" s="1"/>
  <c r="L153" i="12" a="1"/>
  <c r="L153" i="12"/>
  <c r="O153" i="12" s="1"/>
  <c r="L152" i="12" a="1"/>
  <c r="L152" i="12" s="1"/>
  <c r="O152" i="12" s="1"/>
  <c r="O151" i="12"/>
  <c r="L151" i="12" a="1"/>
  <c r="L151" i="12"/>
  <c r="L150" i="12" a="1"/>
  <c r="L150" i="12" s="1"/>
  <c r="O150" i="12" s="1"/>
  <c r="L149" i="12" a="1"/>
  <c r="L149" i="12"/>
  <c r="O149" i="12" s="1"/>
  <c r="L148" i="12" a="1"/>
  <c r="L148" i="12" s="1"/>
  <c r="O148" i="12" s="1"/>
  <c r="O147" i="12"/>
  <c r="L147" i="12" a="1"/>
  <c r="L147" i="12"/>
  <c r="L146" i="12" a="1"/>
  <c r="L146" i="12" s="1"/>
  <c r="O146" i="12" s="1"/>
  <c r="L145" i="12" a="1"/>
  <c r="L145" i="12"/>
  <c r="O145" i="12" s="1"/>
  <c r="L144" i="12" a="1"/>
  <c r="L144" i="12" s="1"/>
  <c r="O144" i="12" s="1"/>
  <c r="O143" i="12"/>
  <c r="L143" i="12" a="1"/>
  <c r="L143" i="12"/>
  <c r="L142" i="12" a="1"/>
  <c r="L142" i="12" s="1"/>
  <c r="O142" i="12" s="1"/>
  <c r="L141" i="12" a="1"/>
  <c r="L141" i="12"/>
  <c r="O141" i="12" s="1"/>
  <c r="L140" i="12" a="1"/>
  <c r="L140" i="12" s="1"/>
  <c r="O140" i="12" s="1"/>
  <c r="O139" i="12"/>
  <c r="L139" i="12" a="1"/>
  <c r="L139" i="12"/>
  <c r="L138" i="12" a="1"/>
  <c r="L138" i="12" s="1"/>
  <c r="O138" i="12" s="1"/>
  <c r="L137" i="12" a="1"/>
  <c r="L137" i="12"/>
  <c r="O137" i="12" s="1"/>
  <c r="L136" i="12" a="1"/>
  <c r="L136" i="12" s="1"/>
  <c r="O136" i="12" s="1"/>
  <c r="O135" i="12"/>
  <c r="L135" i="12" a="1"/>
  <c r="L135" i="12"/>
  <c r="L134" i="12" a="1"/>
  <c r="L134" i="12" s="1"/>
  <c r="O134" i="12" s="1"/>
  <c r="L133" i="12" a="1"/>
  <c r="L133" i="12"/>
  <c r="O133" i="12" s="1"/>
  <c r="L132" i="12" a="1"/>
  <c r="L132" i="12" s="1"/>
  <c r="O132" i="12" s="1"/>
  <c r="O131" i="12"/>
  <c r="L131" i="12" a="1"/>
  <c r="L131" i="12"/>
  <c r="L130" i="12" a="1"/>
  <c r="L130" i="12" s="1"/>
  <c r="O130" i="12" s="1"/>
  <c r="L129" i="12" a="1"/>
  <c r="L129" i="12"/>
  <c r="O129" i="12" s="1"/>
  <c r="L128" i="12" a="1"/>
  <c r="L128" i="12" s="1"/>
  <c r="O128" i="12" s="1"/>
  <c r="O127" i="12"/>
  <c r="L127" i="12" a="1"/>
  <c r="L127" i="12"/>
  <c r="L126" i="12" a="1"/>
  <c r="L126" i="12" s="1"/>
  <c r="O126" i="12" s="1"/>
  <c r="L125" i="12" a="1"/>
  <c r="L125" i="12"/>
  <c r="O125" i="12" s="1"/>
  <c r="L124" i="12" a="1"/>
  <c r="L124" i="12" s="1"/>
  <c r="O124" i="12" s="1"/>
  <c r="O123" i="12"/>
  <c r="L123" i="12" a="1"/>
  <c r="L123" i="12"/>
  <c r="L122" i="12" a="1"/>
  <c r="L122" i="12" s="1"/>
  <c r="O122" i="12" s="1"/>
  <c r="L121" i="12" a="1"/>
  <c r="L121" i="12"/>
  <c r="O121" i="12" s="1"/>
  <c r="L120" i="12" a="1"/>
  <c r="L120" i="12" s="1"/>
  <c r="O120" i="12" s="1"/>
  <c r="O119" i="12"/>
  <c r="L119" i="12" a="1"/>
  <c r="L119" i="12"/>
  <c r="L118" i="12" a="1"/>
  <c r="L118" i="12" s="1"/>
  <c r="O118" i="12" s="1"/>
  <c r="L117" i="12" a="1"/>
  <c r="L117" i="12"/>
  <c r="O117" i="12" s="1"/>
  <c r="L116" i="12" a="1"/>
  <c r="L116" i="12" s="1"/>
  <c r="O116" i="12" s="1"/>
  <c r="O115" i="12"/>
  <c r="L115" i="12" a="1"/>
  <c r="L115" i="12"/>
  <c r="L114" i="12" a="1"/>
  <c r="L114" i="12" s="1"/>
  <c r="O114" i="12" s="1"/>
  <c r="L113" i="12" a="1"/>
  <c r="L113" i="12"/>
  <c r="O113" i="12" s="1"/>
  <c r="L112" i="12" a="1"/>
  <c r="L112" i="12" s="1"/>
  <c r="O112" i="12" s="1"/>
  <c r="O111" i="12"/>
  <c r="L111" i="12" a="1"/>
  <c r="L111" i="12"/>
  <c r="L110" i="12" a="1"/>
  <c r="L110" i="12" s="1"/>
  <c r="O110" i="12" s="1"/>
  <c r="L109" i="12" a="1"/>
  <c r="L109" i="12"/>
  <c r="O109" i="12" s="1"/>
  <c r="L108" i="12" a="1"/>
  <c r="L108" i="12" s="1"/>
  <c r="O108" i="12" s="1"/>
  <c r="O107" i="12"/>
  <c r="L107" i="12" a="1"/>
  <c r="L107" i="12"/>
  <c r="L106" i="12" a="1"/>
  <c r="L106" i="12" s="1"/>
  <c r="O106" i="12" s="1"/>
  <c r="L105" i="12" a="1"/>
  <c r="L105" i="12"/>
  <c r="O105" i="12" s="1"/>
  <c r="L104" i="12" a="1"/>
  <c r="L104" i="12" s="1"/>
  <c r="O104" i="12" s="1"/>
  <c r="O103" i="12"/>
  <c r="L103" i="12" a="1"/>
  <c r="L103" i="12"/>
  <c r="L102" i="12" a="1"/>
  <c r="L102" i="12" s="1"/>
  <c r="O102" i="12" s="1"/>
  <c r="L101" i="12" a="1"/>
  <c r="L101" i="12"/>
  <c r="O101" i="12" s="1"/>
  <c r="L100" i="12" a="1"/>
  <c r="L100" i="12" s="1"/>
  <c r="O100" i="12" s="1"/>
  <c r="O99" i="12"/>
  <c r="L99" i="12" a="1"/>
  <c r="L99" i="12"/>
  <c r="L98" i="12" a="1"/>
  <c r="L98" i="12" s="1"/>
  <c r="O98" i="12" s="1"/>
  <c r="L97" i="12" a="1"/>
  <c r="L97" i="12"/>
  <c r="O97" i="12" s="1"/>
  <c r="L96" i="12" a="1"/>
  <c r="L96" i="12" s="1"/>
  <c r="O96" i="12" s="1"/>
  <c r="O95" i="12"/>
  <c r="L95" i="12" a="1"/>
  <c r="L95" i="12"/>
  <c r="L94" i="12" a="1"/>
  <c r="L94" i="12" s="1"/>
  <c r="O94" i="12" s="1"/>
  <c r="L93" i="12" a="1"/>
  <c r="L93" i="12"/>
  <c r="O93" i="12" s="1"/>
  <c r="L92" i="12" a="1"/>
  <c r="L92" i="12" s="1"/>
  <c r="O92" i="12" s="1"/>
  <c r="O91" i="12"/>
  <c r="L91" i="12" a="1"/>
  <c r="L91" i="12"/>
  <c r="L90" i="12" a="1"/>
  <c r="L90" i="12" s="1"/>
  <c r="O90" i="12" s="1"/>
  <c r="L89" i="12" a="1"/>
  <c r="L89" i="12"/>
  <c r="O89" i="12" s="1"/>
  <c r="L88" i="12" a="1"/>
  <c r="L88" i="12" s="1"/>
  <c r="O88" i="12" s="1"/>
  <c r="O87" i="12"/>
  <c r="L87" i="12" a="1"/>
  <c r="L87" i="12"/>
  <c r="L86" i="12" a="1"/>
  <c r="L86" i="12" s="1"/>
  <c r="O86" i="12" s="1"/>
  <c r="L85" i="12" a="1"/>
  <c r="L85" i="12"/>
  <c r="O85" i="12" s="1"/>
  <c r="L84" i="12" a="1"/>
  <c r="L84" i="12" s="1"/>
  <c r="O84" i="12" s="1"/>
  <c r="O83" i="12"/>
  <c r="L83" i="12" a="1"/>
  <c r="L83" i="12"/>
  <c r="L82" i="12" a="1"/>
  <c r="L82" i="12" s="1"/>
  <c r="O82" i="12" s="1"/>
  <c r="L81" i="12" a="1"/>
  <c r="L81" i="12"/>
  <c r="O81" i="12" s="1"/>
  <c r="L80" i="12" a="1"/>
  <c r="L80" i="12" s="1"/>
  <c r="O80" i="12" s="1"/>
  <c r="O79" i="12"/>
  <c r="L79" i="12" a="1"/>
  <c r="L79" i="12"/>
  <c r="L78" i="12" a="1"/>
  <c r="L78" i="12" s="1"/>
  <c r="O78" i="12" s="1"/>
  <c r="L77" i="12" a="1"/>
  <c r="L77" i="12"/>
  <c r="O77" i="12" s="1"/>
  <c r="L76" i="12" a="1"/>
  <c r="L76" i="12" s="1"/>
  <c r="O76" i="12" s="1"/>
  <c r="O75" i="12"/>
  <c r="L75" i="12" a="1"/>
  <c r="L75" i="12"/>
  <c r="L74" i="12" a="1"/>
  <c r="L74" i="12" s="1"/>
  <c r="O74" i="12" s="1"/>
  <c r="L73" i="12" a="1"/>
  <c r="L73" i="12"/>
  <c r="O73" i="12" s="1"/>
  <c r="L72" i="12" a="1"/>
  <c r="L72" i="12" s="1"/>
  <c r="O72" i="12" s="1"/>
  <c r="O71" i="12"/>
  <c r="L71" i="12" a="1"/>
  <c r="L71" i="12"/>
  <c r="L70" i="12" a="1"/>
  <c r="L70" i="12" s="1"/>
  <c r="O70" i="12" s="1"/>
  <c r="L69" i="12" a="1"/>
  <c r="L69" i="12"/>
  <c r="O69" i="12" s="1"/>
  <c r="L68" i="12" a="1"/>
  <c r="L68" i="12" s="1"/>
  <c r="O68" i="12" s="1"/>
  <c r="O67" i="12"/>
  <c r="L67" i="12" a="1"/>
  <c r="L67" i="12"/>
  <c r="L66" i="12" a="1"/>
  <c r="L66" i="12" s="1"/>
  <c r="O66" i="12" s="1"/>
  <c r="L65" i="12" a="1"/>
  <c r="L65" i="12"/>
  <c r="O65" i="12" s="1"/>
  <c r="L64" i="12" a="1"/>
  <c r="L64" i="12" s="1"/>
  <c r="O64" i="12" s="1"/>
  <c r="O63" i="12"/>
  <c r="L63" i="12" a="1"/>
  <c r="L63" i="12"/>
  <c r="L62" i="12" a="1"/>
  <c r="L62" i="12" s="1"/>
  <c r="O62" i="12" s="1"/>
  <c r="L61" i="12" a="1"/>
  <c r="L61" i="12"/>
  <c r="O61" i="12" s="1"/>
  <c r="L60" i="12" a="1"/>
  <c r="L60" i="12" s="1"/>
  <c r="O60" i="12" s="1"/>
  <c r="O59" i="12"/>
  <c r="L59" i="12" a="1"/>
  <c r="L59" i="12"/>
  <c r="L58" i="12" a="1"/>
  <c r="L58" i="12" s="1"/>
  <c r="O58" i="12" s="1"/>
  <c r="L57" i="12" a="1"/>
  <c r="L57" i="12"/>
  <c r="O57" i="12" s="1"/>
  <c r="L56" i="12" a="1"/>
  <c r="L56" i="12" s="1"/>
  <c r="O56" i="12" s="1"/>
  <c r="O55" i="12"/>
  <c r="L55" i="12" a="1"/>
  <c r="L55" i="12"/>
  <c r="L54" i="12" a="1"/>
  <c r="L54" i="12" s="1"/>
  <c r="O54" i="12" s="1"/>
  <c r="L53" i="12" a="1"/>
  <c r="L53" i="12"/>
  <c r="O53" i="12" s="1"/>
  <c r="L52" i="12" a="1"/>
  <c r="L52" i="12" s="1"/>
  <c r="O52" i="12" s="1"/>
  <c r="O51" i="12"/>
  <c r="L51" i="12" a="1"/>
  <c r="L51" i="12" s="1"/>
  <c r="L50" i="12" a="1"/>
  <c r="L50" i="12" s="1"/>
  <c r="O50" i="12" s="1"/>
  <c r="L49" i="12" a="1"/>
  <c r="L49" i="12"/>
  <c r="O49" i="12" s="1"/>
  <c r="L48" i="12" a="1"/>
  <c r="L48" i="12" s="1"/>
  <c r="O48" i="12" s="1"/>
  <c r="L47" i="12" a="1"/>
  <c r="L47" i="12" s="1"/>
  <c r="O47" i="12" s="1"/>
  <c r="L46" i="12" a="1"/>
  <c r="L46" i="12" s="1"/>
  <c r="O46" i="12" s="1"/>
  <c r="L45" i="12" a="1"/>
  <c r="L45" i="12"/>
  <c r="O45" i="12" s="1"/>
  <c r="L44" i="12" a="1"/>
  <c r="L44" i="12" s="1"/>
  <c r="O44" i="12" s="1"/>
  <c r="O43" i="12"/>
  <c r="L43" i="12" a="1"/>
  <c r="L43" i="12" s="1"/>
  <c r="L42" i="12" a="1"/>
  <c r="L42" i="12" s="1"/>
  <c r="O42" i="12" s="1"/>
  <c r="L41" i="12" a="1"/>
  <c r="L41" i="12"/>
  <c r="O41" i="12" s="1"/>
  <c r="L40" i="12" a="1"/>
  <c r="L40" i="12" s="1"/>
  <c r="O40" i="12" s="1"/>
  <c r="L39" i="12" a="1"/>
  <c r="L39" i="12" s="1"/>
  <c r="O39" i="12" s="1"/>
  <c r="L38" i="12" a="1"/>
  <c r="L38" i="12" s="1"/>
  <c r="O38" i="12" s="1"/>
  <c r="L37" i="12" a="1"/>
  <c r="L37" i="12"/>
  <c r="O37" i="12" s="1"/>
  <c r="L36" i="12" a="1"/>
  <c r="L36" i="12" s="1"/>
  <c r="O36" i="12" s="1"/>
  <c r="O35" i="12"/>
  <c r="L35" i="12" a="1"/>
  <c r="L35" i="12" s="1"/>
  <c r="L34" i="12" a="1"/>
  <c r="L34" i="12" s="1"/>
  <c r="O34" i="12" s="1"/>
  <c r="L33" i="12" a="1"/>
  <c r="L33" i="12"/>
  <c r="O33" i="12" s="1"/>
  <c r="L32" i="12" a="1"/>
  <c r="L32" i="12" s="1"/>
  <c r="O32" i="12" s="1"/>
  <c r="L31" i="12" a="1"/>
  <c r="L31" i="12" s="1"/>
  <c r="O31" i="12" s="1"/>
  <c r="L30" i="12" a="1"/>
  <c r="L30" i="12" s="1"/>
  <c r="O30" i="12" s="1"/>
  <c r="L29" i="12" a="1"/>
  <c r="L29" i="12"/>
  <c r="O29" i="12" s="1"/>
  <c r="L28" i="12" a="1"/>
  <c r="L28" i="12" s="1"/>
  <c r="O28" i="12" s="1"/>
  <c r="O27" i="12"/>
  <c r="L27" i="12" a="1"/>
  <c r="L27" i="12" s="1"/>
  <c r="L26" i="12" a="1"/>
  <c r="L26" i="12" s="1"/>
  <c r="O26" i="12" s="1"/>
  <c r="L25" i="12" a="1"/>
  <c r="L25" i="12"/>
  <c r="O25" i="12" s="1"/>
  <c r="L24" i="12" a="1"/>
  <c r="L24" i="12" s="1"/>
  <c r="O24" i="12" s="1"/>
  <c r="L23" i="12" a="1"/>
  <c r="L23" i="12" s="1"/>
  <c r="O23" i="12" s="1"/>
  <c r="L22" i="12" a="1"/>
  <c r="L22" i="12" s="1"/>
  <c r="O22" i="12" s="1"/>
  <c r="L21" i="12" a="1"/>
  <c r="L21" i="12"/>
  <c r="O21" i="12" s="1"/>
  <c r="L20" i="12" a="1"/>
  <c r="L20" i="12" s="1"/>
  <c r="O20" i="12" s="1"/>
  <c r="O19" i="12"/>
  <c r="L19" i="12" a="1"/>
  <c r="L19" i="12" s="1"/>
  <c r="L18" i="12" a="1"/>
  <c r="L18" i="12" s="1"/>
  <c r="O18" i="12" s="1"/>
  <c r="L17" i="12" a="1"/>
  <c r="L17" i="12"/>
  <c r="O17" i="12" s="1"/>
  <c r="L16" i="12" a="1"/>
  <c r="L16" i="12" s="1"/>
  <c r="O16" i="12" s="1"/>
  <c r="L15" i="12" a="1"/>
  <c r="L15" i="12" s="1"/>
  <c r="O15" i="12" s="1"/>
  <c r="L14" i="12" a="1"/>
  <c r="L14" i="12" s="1"/>
  <c r="O14" i="12" s="1"/>
  <c r="L13" i="12" a="1"/>
  <c r="L13" i="12"/>
  <c r="O13" i="12" s="1"/>
  <c r="L12" i="12" a="1"/>
  <c r="L12" i="12" s="1"/>
  <c r="O12" i="12" s="1"/>
  <c r="O11" i="12"/>
  <c r="L11" i="12" a="1"/>
  <c r="L11" i="12" s="1"/>
  <c r="L10" i="12" a="1"/>
  <c r="L10" i="12" s="1"/>
  <c r="O10" i="12" s="1"/>
  <c r="L9" i="12" a="1"/>
  <c r="L9" i="12"/>
  <c r="O9" i="12" s="1"/>
  <c r="L8" i="12" a="1"/>
  <c r="L8" i="12" s="1"/>
  <c r="O8" i="12" s="1"/>
  <c r="L7" i="12" a="1"/>
  <c r="L7" i="12" s="1"/>
  <c r="O7" i="12" s="1"/>
  <c r="L6" i="12" a="1"/>
  <c r="L6" i="12" s="1"/>
  <c r="O6" i="12" s="1"/>
  <c r="L5" i="12" a="1"/>
  <c r="L5" i="12"/>
  <c r="O5" i="12" s="1"/>
  <c r="AL423" i="10"/>
  <c r="AG423" i="10" a="1"/>
  <c r="AG423" i="10" s="1"/>
  <c r="AF423" i="10" a="1"/>
  <c r="AF423" i="10" s="1"/>
  <c r="AE423" i="10" a="1"/>
  <c r="AE423" i="10" s="1"/>
  <c r="AL422" i="10"/>
  <c r="AG422" i="10" a="1"/>
  <c r="AG422" i="10" s="1"/>
  <c r="AF422" i="10" a="1"/>
  <c r="AF422" i="10" s="1"/>
  <c r="AE422" i="10" a="1"/>
  <c r="AE422" i="10" s="1"/>
  <c r="AL421" i="10"/>
  <c r="AG421" i="10" a="1"/>
  <c r="AG421" i="10" s="1"/>
  <c r="AF421" i="10" a="1"/>
  <c r="AF421" i="10" s="1"/>
  <c r="AE421" i="10" a="1"/>
  <c r="AE421" i="10" s="1"/>
  <c r="AL420" i="10"/>
  <c r="AG420" i="10" a="1"/>
  <c r="AG420" i="10" s="1"/>
  <c r="AF420" i="10" a="1"/>
  <c r="AF420" i="10" s="1"/>
  <c r="AE420" i="10" a="1"/>
  <c r="AE420" i="10" s="1"/>
  <c r="AL419" i="10"/>
  <c r="AG419" i="10" a="1"/>
  <c r="AG419" i="10" s="1"/>
  <c r="AF419" i="10" a="1"/>
  <c r="AF419" i="10" s="1"/>
  <c r="AE419" i="10" a="1"/>
  <c r="AE419" i="10" s="1"/>
  <c r="AL418" i="10"/>
  <c r="AG418" i="10" a="1"/>
  <c r="AG418" i="10" s="1"/>
  <c r="AF418" i="10" a="1"/>
  <c r="AF418" i="10" s="1"/>
  <c r="AE418" i="10" a="1"/>
  <c r="AE418" i="10" s="1"/>
  <c r="AL417" i="10"/>
  <c r="AG417" i="10" a="1"/>
  <c r="AG417" i="10" s="1"/>
  <c r="AF417" i="10" a="1"/>
  <c r="AF417" i="10" s="1"/>
  <c r="AE417" i="10" a="1"/>
  <c r="AE417" i="10" s="1"/>
  <c r="AL416" i="10"/>
  <c r="AG416" i="10" a="1"/>
  <c r="AG416" i="10" s="1"/>
  <c r="AF416" i="10" a="1"/>
  <c r="AF416" i="10" s="1"/>
  <c r="AE416" i="10" a="1"/>
  <c r="AE416" i="10" s="1"/>
  <c r="AL415" i="10"/>
  <c r="AG415" i="10" a="1"/>
  <c r="AG415" i="10" s="1"/>
  <c r="AF415" i="10" a="1"/>
  <c r="AF415" i="10" s="1"/>
  <c r="AE415" i="10" a="1"/>
  <c r="AE415" i="10" s="1"/>
  <c r="AL414" i="10"/>
  <c r="AG414" i="10" a="1"/>
  <c r="AG414" i="10" s="1"/>
  <c r="AF414" i="10" a="1"/>
  <c r="AF414" i="10" s="1"/>
  <c r="AE414" i="10" a="1"/>
  <c r="AE414" i="10" s="1"/>
  <c r="AL413" i="10"/>
  <c r="AG413" i="10" a="1"/>
  <c r="AG413" i="10" s="1"/>
  <c r="AF413" i="10" a="1"/>
  <c r="AF413" i="10" s="1"/>
  <c r="AE413" i="10" a="1"/>
  <c r="AE413" i="10" s="1"/>
  <c r="AL412" i="10"/>
  <c r="AG412" i="10" a="1"/>
  <c r="AG412" i="10" s="1"/>
  <c r="AF412" i="10" a="1"/>
  <c r="AF412" i="10" s="1"/>
  <c r="AE412" i="10" a="1"/>
  <c r="AE412" i="10" s="1"/>
  <c r="AL411" i="10"/>
  <c r="AG411" i="10" a="1"/>
  <c r="AG411" i="10" s="1"/>
  <c r="AF411" i="10" a="1"/>
  <c r="AF411" i="10" s="1"/>
  <c r="AE411" i="10" a="1"/>
  <c r="AE411" i="10" s="1"/>
  <c r="AL410" i="10"/>
  <c r="AG410" i="10" a="1"/>
  <c r="AG410" i="10" s="1"/>
  <c r="AF410" i="10" a="1"/>
  <c r="AF410" i="10" s="1"/>
  <c r="AE410" i="10" a="1"/>
  <c r="AE410" i="10" s="1"/>
  <c r="AL409" i="10"/>
  <c r="AG409" i="10" a="1"/>
  <c r="AG409" i="10" s="1"/>
  <c r="AF409" i="10" a="1"/>
  <c r="AF409" i="10" s="1"/>
  <c r="AE409" i="10" a="1"/>
  <c r="AE409" i="10" s="1"/>
  <c r="AL408" i="10"/>
  <c r="AG408" i="10" a="1"/>
  <c r="AG408" i="10" s="1"/>
  <c r="AF408" i="10" a="1"/>
  <c r="AF408" i="10" s="1"/>
  <c r="AE408" i="10" a="1"/>
  <c r="AE408" i="10" s="1"/>
  <c r="AL407" i="10"/>
  <c r="AG407" i="10" a="1"/>
  <c r="AG407" i="10" s="1"/>
  <c r="AF407" i="10" a="1"/>
  <c r="AF407" i="10" s="1"/>
  <c r="AE407" i="10" a="1"/>
  <c r="AE407" i="10" s="1"/>
  <c r="AL406" i="10"/>
  <c r="AG406" i="10" a="1"/>
  <c r="AG406" i="10" s="1"/>
  <c r="AF406" i="10" a="1"/>
  <c r="AF406" i="10" s="1"/>
  <c r="AE406" i="10" a="1"/>
  <c r="AE406" i="10" s="1"/>
  <c r="AL405" i="10"/>
  <c r="AG405" i="10" a="1"/>
  <c r="AG405" i="10" s="1"/>
  <c r="AF405" i="10" a="1"/>
  <c r="AF405" i="10" s="1"/>
  <c r="AE405" i="10" a="1"/>
  <c r="AE405" i="10" s="1"/>
  <c r="AL404" i="10"/>
  <c r="AG404" i="10" a="1"/>
  <c r="AG404" i="10" s="1"/>
  <c r="AF404" i="10" a="1"/>
  <c r="AF404" i="10" s="1"/>
  <c r="AE404" i="10" a="1"/>
  <c r="AE404" i="10" s="1"/>
  <c r="AL403" i="10"/>
  <c r="AG403" i="10" a="1"/>
  <c r="AG403" i="10" s="1"/>
  <c r="AF403" i="10" a="1"/>
  <c r="AF403" i="10" s="1"/>
  <c r="AE403" i="10" a="1"/>
  <c r="AE403" i="10" s="1"/>
  <c r="AL402" i="10"/>
  <c r="AG402" i="10" a="1"/>
  <c r="AG402" i="10" s="1"/>
  <c r="AF402" i="10" a="1"/>
  <c r="AF402" i="10" s="1"/>
  <c r="AE402" i="10" a="1"/>
  <c r="AE402" i="10" s="1"/>
  <c r="AL401" i="10"/>
  <c r="AG401" i="10" a="1"/>
  <c r="AG401" i="10" s="1"/>
  <c r="AF401" i="10" a="1"/>
  <c r="AF401" i="10" s="1"/>
  <c r="AE401" i="10" a="1"/>
  <c r="AE401" i="10" s="1"/>
  <c r="AL400" i="10"/>
  <c r="AG400" i="10" a="1"/>
  <c r="AG400" i="10" s="1"/>
  <c r="AF400" i="10" a="1"/>
  <c r="AF400" i="10" s="1"/>
  <c r="AE400" i="10" a="1"/>
  <c r="AE400" i="10" s="1"/>
  <c r="AL399" i="10"/>
  <c r="AG399" i="10" a="1"/>
  <c r="AG399" i="10" s="1"/>
  <c r="AF399" i="10" a="1"/>
  <c r="AF399" i="10" s="1"/>
  <c r="AE399" i="10" a="1"/>
  <c r="AE399" i="10" s="1"/>
  <c r="AL398" i="10"/>
  <c r="AG398" i="10" a="1"/>
  <c r="AG398" i="10" s="1"/>
  <c r="AF398" i="10" a="1"/>
  <c r="AF398" i="10" s="1"/>
  <c r="AE398" i="10" a="1"/>
  <c r="AE398" i="10" s="1"/>
  <c r="AL397" i="10"/>
  <c r="AG397" i="10" a="1"/>
  <c r="AG397" i="10" s="1"/>
  <c r="AF397" i="10" a="1"/>
  <c r="AF397" i="10" s="1"/>
  <c r="AE397" i="10" a="1"/>
  <c r="AE397" i="10" s="1"/>
  <c r="AL396" i="10"/>
  <c r="AL395" i="10"/>
  <c r="AL394" i="10"/>
  <c r="AL393" i="10"/>
  <c r="AL392" i="10"/>
  <c r="AL391" i="10"/>
  <c r="AL390" i="10"/>
  <c r="AL389" i="10"/>
  <c r="AL388" i="10"/>
  <c r="AL387" i="10"/>
  <c r="AL386" i="10"/>
  <c r="AL385" i="10"/>
  <c r="AL384" i="10"/>
  <c r="AL383" i="10"/>
  <c r="AL382" i="10"/>
  <c r="AL381" i="10"/>
  <c r="AL380" i="10"/>
  <c r="AL379" i="10"/>
  <c r="AL378" i="10"/>
  <c r="AL377" i="10"/>
  <c r="AG376" i="10" a="1"/>
  <c r="AG376" i="10" s="1"/>
  <c r="AF376" i="10" a="1"/>
  <c r="AF376" i="10" s="1"/>
  <c r="AE376" i="10" a="1"/>
  <c r="AE376" i="10" s="1"/>
  <c r="AG375" i="10" a="1"/>
  <c r="AG375" i="10" s="1"/>
  <c r="AF375" i="10" a="1"/>
  <c r="AF375" i="10" s="1"/>
  <c r="AE375" i="10" a="1"/>
  <c r="AE375" i="10" s="1"/>
  <c r="AG374" i="10" a="1"/>
  <c r="AG374" i="10" s="1"/>
  <c r="AF374" i="10" a="1"/>
  <c r="AF374" i="10" s="1"/>
  <c r="AE374" i="10" a="1"/>
  <c r="AE374" i="10" s="1"/>
  <c r="AG373" i="10" a="1"/>
  <c r="AG373" i="10" s="1"/>
  <c r="AF373" i="10" a="1"/>
  <c r="AF373" i="10" s="1"/>
  <c r="AE373" i="10" a="1"/>
  <c r="AE373" i="10" s="1"/>
  <c r="AG372" i="10" a="1"/>
  <c r="AG372" i="10" s="1"/>
  <c r="AF372" i="10" a="1"/>
  <c r="AF372" i="10" s="1"/>
  <c r="AE372" i="10" a="1"/>
  <c r="AE372" i="10" s="1"/>
  <c r="AG367" i="10" a="1"/>
  <c r="AG367" i="10" s="1"/>
  <c r="AF367" i="10" a="1"/>
  <c r="AF367" i="10" s="1"/>
  <c r="AE367" i="10" a="1"/>
  <c r="AE367" i="10" s="1"/>
  <c r="AG365" i="10" a="1"/>
  <c r="AG365" i="10" s="1"/>
  <c r="AF365" i="10" a="1"/>
  <c r="AF365" i="10" s="1"/>
  <c r="AE365" i="10" a="1"/>
  <c r="AE365" i="10" s="1"/>
  <c r="AG362" i="10" a="1"/>
  <c r="AG362" i="10" s="1"/>
  <c r="AF362" i="10" a="1"/>
  <c r="AF362" i="10" s="1"/>
  <c r="AE362" i="10" a="1"/>
  <c r="AE362" i="10" s="1"/>
  <c r="AL353" i="10"/>
  <c r="AG353" i="10" a="1"/>
  <c r="AG353" i="10" s="1"/>
  <c r="AF353" i="10" a="1"/>
  <c r="AF353" i="10" s="1"/>
  <c r="AE353" i="10" a="1"/>
  <c r="AE353" i="10" s="1"/>
  <c r="AL352" i="10"/>
  <c r="AG352" i="10" a="1"/>
  <c r="AG352" i="10" s="1"/>
  <c r="AF352" i="10" a="1"/>
  <c r="AF352" i="10" s="1"/>
  <c r="AE352" i="10" a="1"/>
  <c r="AE352" i="10" s="1"/>
  <c r="AL351" i="10"/>
  <c r="AG351" i="10" a="1"/>
  <c r="AG351" i="10" s="1"/>
  <c r="AF351" i="10" a="1"/>
  <c r="AF351" i="10" s="1"/>
  <c r="AE351" i="10" a="1"/>
  <c r="AE351" i="10" s="1"/>
  <c r="AL350" i="10"/>
  <c r="AG350" i="10" a="1"/>
  <c r="AG350" i="10" s="1"/>
  <c r="AF350" i="10" a="1"/>
  <c r="AF350" i="10" s="1"/>
  <c r="AE350" i="10" a="1"/>
  <c r="AE350" i="10" s="1"/>
  <c r="AL349" i="10"/>
  <c r="AG349" i="10" a="1"/>
  <c r="AG349" i="10" s="1"/>
  <c r="AF349" i="10" a="1"/>
  <c r="AF349" i="10" s="1"/>
  <c r="AE349" i="10" a="1"/>
  <c r="AE349" i="10" s="1"/>
  <c r="AL348" i="10"/>
  <c r="AG348" i="10" a="1"/>
  <c r="AG348" i="10" s="1"/>
  <c r="AF348" i="10" a="1"/>
  <c r="AF348" i="10" s="1"/>
  <c r="AE348" i="10" a="1"/>
  <c r="AE348" i="10" s="1"/>
  <c r="AL347" i="10"/>
  <c r="AG347" i="10" a="1"/>
  <c r="AG347" i="10" s="1"/>
  <c r="AF347" i="10" a="1"/>
  <c r="AF347" i="10" s="1"/>
  <c r="AE347" i="10" a="1"/>
  <c r="AE347" i="10" s="1"/>
  <c r="AL346" i="10"/>
  <c r="AG346" i="10" a="1"/>
  <c r="AG346" i="10" s="1"/>
  <c r="AF346" i="10" a="1"/>
  <c r="AF346" i="10" s="1"/>
  <c r="AE346" i="10" a="1"/>
  <c r="AE346" i="10" s="1"/>
  <c r="AL345" i="10"/>
  <c r="AG345" i="10" a="1"/>
  <c r="AG345" i="10" s="1"/>
  <c r="AF345" i="10" a="1"/>
  <c r="AF345" i="10" s="1"/>
  <c r="AE345" i="10" a="1"/>
  <c r="AE345" i="10" s="1"/>
  <c r="AL344" i="10"/>
  <c r="AG344" i="10" a="1"/>
  <c r="AG344" i="10" s="1"/>
  <c r="AF344" i="10" a="1"/>
  <c r="AF344" i="10" s="1"/>
  <c r="AE344" i="10" a="1"/>
  <c r="AE344" i="10" s="1"/>
  <c r="AL343" i="10"/>
  <c r="AG343" i="10" a="1"/>
  <c r="AG343" i="10" s="1"/>
  <c r="AF343" i="10" a="1"/>
  <c r="AF343" i="10" s="1"/>
  <c r="AE343" i="10" a="1"/>
  <c r="AE343" i="10" s="1"/>
  <c r="AL342" i="10"/>
  <c r="AG342" i="10" a="1"/>
  <c r="AG342" i="10" s="1"/>
  <c r="AF342" i="10" a="1"/>
  <c r="AF342" i="10" s="1"/>
  <c r="AE342" i="10" a="1"/>
  <c r="AE342" i="10" s="1"/>
  <c r="AL341" i="10"/>
  <c r="AG341" i="10" a="1"/>
  <c r="AG341" i="10" s="1"/>
  <c r="AF341" i="10" a="1"/>
  <c r="AF341" i="10" s="1"/>
  <c r="AE341" i="10" a="1"/>
  <c r="AE341" i="10" s="1"/>
  <c r="AL340" i="10"/>
  <c r="AG340" i="10" a="1"/>
  <c r="AG340" i="10" s="1"/>
  <c r="AF340" i="10" a="1"/>
  <c r="AF340" i="10" s="1"/>
  <c r="AE340" i="10" a="1"/>
  <c r="AE340" i="10" s="1"/>
  <c r="AL339" i="10"/>
  <c r="AG339" i="10" a="1"/>
  <c r="AG339" i="10" s="1"/>
  <c r="AF339" i="10" a="1"/>
  <c r="AF339" i="10" s="1"/>
  <c r="AE339" i="10" a="1"/>
  <c r="AE339" i="10" s="1"/>
  <c r="AL338" i="10"/>
  <c r="AG338" i="10" a="1"/>
  <c r="AG338" i="10" s="1"/>
  <c r="AF338" i="10" a="1"/>
  <c r="AF338" i="10" s="1"/>
  <c r="AE338" i="10" a="1"/>
  <c r="AE338" i="10" s="1"/>
  <c r="AL337" i="10"/>
  <c r="AG337" i="10" a="1"/>
  <c r="AG337" i="10" s="1"/>
  <c r="AF337" i="10" a="1"/>
  <c r="AF337" i="10" s="1"/>
  <c r="AE337" i="10" a="1"/>
  <c r="AE337" i="10" s="1"/>
  <c r="AL336" i="10"/>
  <c r="AG336" i="10" a="1"/>
  <c r="AG336" i="10" s="1"/>
  <c r="AF336" i="10" a="1"/>
  <c r="AF336" i="10" s="1"/>
  <c r="AE336" i="10" a="1"/>
  <c r="AE336" i="10" s="1"/>
  <c r="AL335" i="10"/>
  <c r="AG335" i="10" a="1"/>
  <c r="AG335" i="10" s="1"/>
  <c r="AF335" i="10" a="1"/>
  <c r="AF335" i="10" s="1"/>
  <c r="AE335" i="10" a="1"/>
  <c r="AE335" i="10" s="1"/>
  <c r="AL334" i="10"/>
  <c r="AG334" i="10" a="1"/>
  <c r="AG334" i="10" s="1"/>
  <c r="AF334" i="10" a="1"/>
  <c r="AF334" i="10" s="1"/>
  <c r="AE334" i="10" a="1"/>
  <c r="AE334" i="10" s="1"/>
  <c r="AL333" i="10"/>
  <c r="AG333" i="10" a="1"/>
  <c r="AG333" i="10" s="1"/>
  <c r="AF333" i="10" a="1"/>
  <c r="AF333" i="10" s="1"/>
  <c r="AE333" i="10" a="1"/>
  <c r="AE333" i="10" s="1"/>
  <c r="AL332" i="10"/>
  <c r="AG332" i="10" a="1"/>
  <c r="AG332" i="10" s="1"/>
  <c r="AF332" i="10" a="1"/>
  <c r="AF332" i="10" s="1"/>
  <c r="AE332" i="10" a="1"/>
  <c r="AE332" i="10" s="1"/>
  <c r="AL331" i="10"/>
  <c r="AG331" i="10" a="1"/>
  <c r="AG331" i="10" s="1"/>
  <c r="AF331" i="10" a="1"/>
  <c r="AF331" i="10" s="1"/>
  <c r="AE331" i="10" a="1"/>
  <c r="AE331" i="10" s="1"/>
  <c r="AL330" i="10"/>
  <c r="AG330" i="10" a="1"/>
  <c r="AG330" i="10" s="1"/>
  <c r="AF330" i="10" a="1"/>
  <c r="AF330" i="10" s="1"/>
  <c r="AE330" i="10" a="1"/>
  <c r="AE330" i="10" s="1"/>
  <c r="AL329" i="10"/>
  <c r="AG329" i="10" a="1"/>
  <c r="AG329" i="10" s="1"/>
  <c r="AF329" i="10" a="1"/>
  <c r="AF329" i="10" s="1"/>
  <c r="AE329" i="10" a="1"/>
  <c r="AE329" i="10" s="1"/>
  <c r="AL328" i="10"/>
  <c r="AG328" i="10" a="1"/>
  <c r="AG328" i="10" s="1"/>
  <c r="AF328" i="10" a="1"/>
  <c r="AF328" i="10" s="1"/>
  <c r="AE328" i="10" a="1"/>
  <c r="AE328" i="10" s="1"/>
  <c r="AL327" i="10"/>
  <c r="AG327" i="10" a="1"/>
  <c r="AG327" i="10" s="1"/>
  <c r="AF327" i="10" a="1"/>
  <c r="AF327" i="10" s="1"/>
  <c r="AE327" i="10" a="1"/>
  <c r="AE327" i="10" s="1"/>
  <c r="AL326" i="10"/>
  <c r="AL325" i="10"/>
  <c r="AL324" i="10"/>
  <c r="AL323" i="10"/>
  <c r="AL322" i="10"/>
  <c r="AL321" i="10"/>
  <c r="AL320" i="10"/>
  <c r="AL319" i="10"/>
  <c r="AL318" i="10"/>
  <c r="AL317" i="10"/>
  <c r="AL316" i="10"/>
  <c r="AL315" i="10"/>
  <c r="AL314" i="10"/>
  <c r="AL313" i="10"/>
  <c r="AL312" i="10"/>
  <c r="AL311" i="10"/>
  <c r="AL310" i="10"/>
  <c r="AL309" i="10"/>
  <c r="AL308" i="10"/>
  <c r="AL307" i="10"/>
  <c r="AG306" i="10" a="1"/>
  <c r="AG306" i="10" s="1"/>
  <c r="AF306" i="10" a="1"/>
  <c r="AF306" i="10" s="1"/>
  <c r="AE306" i="10" a="1"/>
  <c r="AE306" i="10" s="1"/>
  <c r="AG305" i="10" a="1"/>
  <c r="AG305" i="10" s="1"/>
  <c r="AF305" i="10" a="1"/>
  <c r="AF305" i="10" s="1"/>
  <c r="AE305" i="10" a="1"/>
  <c r="AE305" i="10" s="1"/>
  <c r="AG304" i="10" a="1"/>
  <c r="AG304" i="10" s="1"/>
  <c r="AF304" i="10" a="1"/>
  <c r="AF304" i="10" s="1"/>
  <c r="AE304" i="10" a="1"/>
  <c r="AE304" i="10" s="1"/>
  <c r="AG303" i="10" a="1"/>
  <c r="AG303" i="10" s="1"/>
  <c r="AF303" i="10" a="1"/>
  <c r="AF303" i="10" s="1"/>
  <c r="AE303" i="10" a="1"/>
  <c r="AE303" i="10" s="1"/>
  <c r="AG302" i="10" a="1"/>
  <c r="AG302" i="10" s="1"/>
  <c r="AF302" i="10" a="1"/>
  <c r="AF302" i="10" s="1"/>
  <c r="AE302" i="10" a="1"/>
  <c r="AE302" i="10" s="1"/>
  <c r="AG297" i="10" a="1"/>
  <c r="AG297" i="10" s="1"/>
  <c r="AF297" i="10" a="1"/>
  <c r="AF297" i="10" s="1"/>
  <c r="AE297" i="10" a="1"/>
  <c r="AE297" i="10" s="1"/>
  <c r="AG295" i="10" a="1"/>
  <c r="AG295" i="10" s="1"/>
  <c r="AF295" i="10" a="1"/>
  <c r="AF295" i="10" s="1"/>
  <c r="AE295" i="10" a="1"/>
  <c r="AE295" i="10" s="1"/>
  <c r="AG292" i="10" a="1"/>
  <c r="AG292" i="10" s="1"/>
  <c r="AF292" i="10" a="1"/>
  <c r="AF292" i="10" s="1"/>
  <c r="AE292" i="10" a="1"/>
  <c r="AE292" i="10" s="1"/>
  <c r="AL283" i="10"/>
  <c r="AG283" i="10" a="1"/>
  <c r="AG283" i="10" s="1"/>
  <c r="AF283" i="10" a="1"/>
  <c r="AF283" i="10" s="1"/>
  <c r="AE283" i="10" a="1"/>
  <c r="AE283" i="10" s="1"/>
  <c r="AL282" i="10"/>
  <c r="AG282" i="10" a="1"/>
  <c r="AG282" i="10" s="1"/>
  <c r="AF282" i="10" a="1"/>
  <c r="AF282" i="10" s="1"/>
  <c r="AE282" i="10" a="1"/>
  <c r="AE282" i="10" s="1"/>
  <c r="AL281" i="10"/>
  <c r="AG281" i="10" a="1"/>
  <c r="AG281" i="10" s="1"/>
  <c r="AF281" i="10" a="1"/>
  <c r="AF281" i="10" s="1"/>
  <c r="AE281" i="10" a="1"/>
  <c r="AE281" i="10" s="1"/>
  <c r="AL280" i="10"/>
  <c r="AG280" i="10" a="1"/>
  <c r="AG280" i="10" s="1"/>
  <c r="AF280" i="10" a="1"/>
  <c r="AF280" i="10" s="1"/>
  <c r="AE280" i="10" a="1"/>
  <c r="AE280" i="10" s="1"/>
  <c r="AL279" i="10"/>
  <c r="AG279" i="10" a="1"/>
  <c r="AG279" i="10" s="1"/>
  <c r="AF279" i="10" a="1"/>
  <c r="AF279" i="10" s="1"/>
  <c r="AE279" i="10" a="1"/>
  <c r="AE279" i="10" s="1"/>
  <c r="AL278" i="10"/>
  <c r="AG278" i="10" a="1"/>
  <c r="AG278" i="10" s="1"/>
  <c r="AF278" i="10" a="1"/>
  <c r="AF278" i="10" s="1"/>
  <c r="AE278" i="10" a="1"/>
  <c r="AE278" i="10" s="1"/>
  <c r="AL277" i="10"/>
  <c r="AG277" i="10" a="1"/>
  <c r="AG277" i="10" s="1"/>
  <c r="AF277" i="10" a="1"/>
  <c r="AF277" i="10" s="1"/>
  <c r="AE277" i="10" a="1"/>
  <c r="AE277" i="10" s="1"/>
  <c r="AL276" i="10"/>
  <c r="AG276" i="10" a="1"/>
  <c r="AG276" i="10" s="1"/>
  <c r="AF276" i="10" a="1"/>
  <c r="AF276" i="10" s="1"/>
  <c r="AE276" i="10" a="1"/>
  <c r="AE276" i="10" s="1"/>
  <c r="AL275" i="10"/>
  <c r="AG275" i="10" a="1"/>
  <c r="AG275" i="10" s="1"/>
  <c r="AF275" i="10" a="1"/>
  <c r="AF275" i="10" s="1"/>
  <c r="AE275" i="10" a="1"/>
  <c r="AE275" i="10" s="1"/>
  <c r="AL274" i="10"/>
  <c r="AG274" i="10" a="1"/>
  <c r="AG274" i="10" s="1"/>
  <c r="AF274" i="10" a="1"/>
  <c r="AF274" i="10" s="1"/>
  <c r="AE274" i="10" a="1"/>
  <c r="AE274" i="10" s="1"/>
  <c r="AL273" i="10"/>
  <c r="AG273" i="10" a="1"/>
  <c r="AG273" i="10" s="1"/>
  <c r="AF273" i="10" a="1"/>
  <c r="AF273" i="10" s="1"/>
  <c r="AE273" i="10" a="1"/>
  <c r="AE273" i="10" s="1"/>
  <c r="AL272" i="10"/>
  <c r="AG272" i="10" a="1"/>
  <c r="AG272" i="10" s="1"/>
  <c r="AF272" i="10" a="1"/>
  <c r="AF272" i="10" s="1"/>
  <c r="AE272" i="10" a="1"/>
  <c r="AE272" i="10" s="1"/>
  <c r="AL271" i="10"/>
  <c r="AG271" i="10" a="1"/>
  <c r="AG271" i="10" s="1"/>
  <c r="AF271" i="10" a="1"/>
  <c r="AF271" i="10" s="1"/>
  <c r="AE271" i="10" a="1"/>
  <c r="AE271" i="10" s="1"/>
  <c r="AL270" i="10"/>
  <c r="AG270" i="10" a="1"/>
  <c r="AG270" i="10" s="1"/>
  <c r="AF270" i="10" a="1"/>
  <c r="AF270" i="10" s="1"/>
  <c r="AE270" i="10" a="1"/>
  <c r="AE270" i="10" s="1"/>
  <c r="AL269" i="10"/>
  <c r="AG269" i="10" a="1"/>
  <c r="AG269" i="10" s="1"/>
  <c r="AF269" i="10" a="1"/>
  <c r="AF269" i="10" s="1"/>
  <c r="AE269" i="10" a="1"/>
  <c r="AE269" i="10" s="1"/>
  <c r="AL268" i="10"/>
  <c r="AG268" i="10" a="1"/>
  <c r="AG268" i="10" s="1"/>
  <c r="AF268" i="10" a="1"/>
  <c r="AF268" i="10" s="1"/>
  <c r="AE268" i="10" a="1"/>
  <c r="AE268" i="10" s="1"/>
  <c r="AL267" i="10"/>
  <c r="AG267" i="10" a="1"/>
  <c r="AG267" i="10" s="1"/>
  <c r="AF267" i="10" a="1"/>
  <c r="AF267" i="10" s="1"/>
  <c r="AE267" i="10" a="1"/>
  <c r="AE267" i="10" s="1"/>
  <c r="AL266" i="10"/>
  <c r="AG266" i="10" a="1"/>
  <c r="AG266" i="10" s="1"/>
  <c r="AF266" i="10" a="1"/>
  <c r="AF266" i="10" s="1"/>
  <c r="AE266" i="10" a="1"/>
  <c r="AE266" i="10" s="1"/>
  <c r="AL265" i="10"/>
  <c r="AG265" i="10" a="1"/>
  <c r="AG265" i="10" s="1"/>
  <c r="AF265" i="10" a="1"/>
  <c r="AF265" i="10" s="1"/>
  <c r="AE265" i="10" a="1"/>
  <c r="AE265" i="10" s="1"/>
  <c r="AL264" i="10"/>
  <c r="AG264" i="10" a="1"/>
  <c r="AG264" i="10" s="1"/>
  <c r="AF264" i="10" a="1"/>
  <c r="AF264" i="10" s="1"/>
  <c r="AE264" i="10" a="1"/>
  <c r="AE264" i="10" s="1"/>
  <c r="AL263" i="10"/>
  <c r="AG263" i="10" a="1"/>
  <c r="AG263" i="10" s="1"/>
  <c r="AF263" i="10" a="1"/>
  <c r="AF263" i="10" s="1"/>
  <c r="AE263" i="10" a="1"/>
  <c r="AE263" i="10" s="1"/>
  <c r="AL262" i="10"/>
  <c r="AG262" i="10" a="1"/>
  <c r="AG262" i="10" s="1"/>
  <c r="AF262" i="10" a="1"/>
  <c r="AF262" i="10" s="1"/>
  <c r="AE262" i="10" a="1"/>
  <c r="AE262" i="10" s="1"/>
  <c r="AL261" i="10"/>
  <c r="AG261" i="10" a="1"/>
  <c r="AG261" i="10" s="1"/>
  <c r="AF261" i="10" a="1"/>
  <c r="AF261" i="10" s="1"/>
  <c r="AE261" i="10" a="1"/>
  <c r="AE261" i="10" s="1"/>
  <c r="AL260" i="10"/>
  <c r="AG260" i="10" a="1"/>
  <c r="AG260" i="10" s="1"/>
  <c r="AF260" i="10" a="1"/>
  <c r="AF260" i="10" s="1"/>
  <c r="AE260" i="10" a="1"/>
  <c r="AE260" i="10" s="1"/>
  <c r="AL259" i="10"/>
  <c r="AG259" i="10" a="1"/>
  <c r="AG259" i="10" s="1"/>
  <c r="AF259" i="10" a="1"/>
  <c r="AF259" i="10" s="1"/>
  <c r="AE259" i="10" a="1"/>
  <c r="AE259" i="10" s="1"/>
  <c r="AL258" i="10"/>
  <c r="AG258" i="10" a="1"/>
  <c r="AG258" i="10" s="1"/>
  <c r="AF258" i="10" a="1"/>
  <c r="AF258" i="10" s="1"/>
  <c r="AE258" i="10" a="1"/>
  <c r="AE258" i="10" s="1"/>
  <c r="AL257" i="10"/>
  <c r="AG257" i="10" a="1"/>
  <c r="AG257" i="10" s="1"/>
  <c r="AF257" i="10" a="1"/>
  <c r="AF257" i="10" s="1"/>
  <c r="AE257" i="10" a="1"/>
  <c r="AE257" i="10" s="1"/>
  <c r="AL256" i="10"/>
  <c r="AL255" i="10"/>
  <c r="AL254" i="10"/>
  <c r="AL253" i="10"/>
  <c r="AL252" i="10"/>
  <c r="AL251" i="10"/>
  <c r="AL250" i="10"/>
  <c r="AL249" i="10"/>
  <c r="AL248" i="10"/>
  <c r="AL247" i="10"/>
  <c r="AL246" i="10"/>
  <c r="AL245" i="10"/>
  <c r="AL244" i="10"/>
  <c r="AL243" i="10"/>
  <c r="AL242" i="10"/>
  <c r="AL241" i="10"/>
  <c r="AL240" i="10"/>
  <c r="AL239" i="10"/>
  <c r="AL238" i="10"/>
  <c r="AL237" i="10"/>
  <c r="AG236" i="10" a="1"/>
  <c r="AG236" i="10" s="1"/>
  <c r="AF236" i="10" a="1"/>
  <c r="AF236" i="10" s="1"/>
  <c r="AE236" i="10" a="1"/>
  <c r="AE236" i="10" s="1"/>
  <c r="AG235" i="10" a="1"/>
  <c r="AG235" i="10" s="1"/>
  <c r="AF235" i="10" a="1"/>
  <c r="AF235" i="10" s="1"/>
  <c r="AE235" i="10" a="1"/>
  <c r="AE235" i="10" s="1"/>
  <c r="AG234" i="10" a="1"/>
  <c r="AG234" i="10" s="1"/>
  <c r="AF234" i="10" a="1"/>
  <c r="AF234" i="10" s="1"/>
  <c r="AE234" i="10" a="1"/>
  <c r="AE234" i="10" s="1"/>
  <c r="AG233" i="10" a="1"/>
  <c r="AG233" i="10" s="1"/>
  <c r="AF233" i="10" a="1"/>
  <c r="AF233" i="10" s="1"/>
  <c r="AE233" i="10" a="1"/>
  <c r="AE233" i="10" s="1"/>
  <c r="AG232" i="10" a="1"/>
  <c r="AG232" i="10" s="1"/>
  <c r="AF232" i="10" a="1"/>
  <c r="AF232" i="10" s="1"/>
  <c r="AE232" i="10" a="1"/>
  <c r="AE232" i="10" s="1"/>
  <c r="AG227" i="10" a="1"/>
  <c r="AG227" i="10" s="1"/>
  <c r="AF227" i="10" a="1"/>
  <c r="AF227" i="10" s="1"/>
  <c r="AE227" i="10" a="1"/>
  <c r="AE227" i="10" s="1"/>
  <c r="AG225" i="10" a="1"/>
  <c r="AG225" i="10" s="1"/>
  <c r="AF225" i="10" a="1"/>
  <c r="AF225" i="10" s="1"/>
  <c r="AE225" i="10" a="1"/>
  <c r="AE225" i="10" s="1"/>
  <c r="AG222" i="10" a="1"/>
  <c r="AG222" i="10" s="1"/>
  <c r="AF222" i="10" a="1"/>
  <c r="AF222" i="10" s="1"/>
  <c r="AE222" i="10" a="1"/>
  <c r="AE222" i="10" s="1"/>
  <c r="AL213" i="10"/>
  <c r="AG213" i="10" a="1"/>
  <c r="AG213" i="10" s="1"/>
  <c r="AF213" i="10" a="1"/>
  <c r="AF213" i="10" s="1"/>
  <c r="AE213" i="10" a="1"/>
  <c r="AE213" i="10" s="1"/>
  <c r="AL212" i="10"/>
  <c r="AG212" i="10" a="1"/>
  <c r="AG212" i="10" s="1"/>
  <c r="AF212" i="10" a="1"/>
  <c r="AF212" i="10" s="1"/>
  <c r="AE212" i="10" a="1"/>
  <c r="AE212" i="10" s="1"/>
  <c r="AL211" i="10"/>
  <c r="AG211" i="10" a="1"/>
  <c r="AG211" i="10" s="1"/>
  <c r="AF211" i="10" a="1"/>
  <c r="AF211" i="10" s="1"/>
  <c r="AE211" i="10" a="1"/>
  <c r="AE211" i="10" s="1"/>
  <c r="AL210" i="10"/>
  <c r="AG210" i="10" a="1"/>
  <c r="AG210" i="10" s="1"/>
  <c r="AF210" i="10" a="1"/>
  <c r="AF210" i="10" s="1"/>
  <c r="AE210" i="10" a="1"/>
  <c r="AE210" i="10" s="1"/>
  <c r="AL209" i="10"/>
  <c r="AG209" i="10" a="1"/>
  <c r="AG209" i="10" s="1"/>
  <c r="AF209" i="10" a="1"/>
  <c r="AF209" i="10" s="1"/>
  <c r="AE209" i="10" a="1"/>
  <c r="AE209" i="10" s="1"/>
  <c r="AL208" i="10"/>
  <c r="AG208" i="10" a="1"/>
  <c r="AG208" i="10" s="1"/>
  <c r="AF208" i="10" a="1"/>
  <c r="AF208" i="10" s="1"/>
  <c r="AE208" i="10" a="1"/>
  <c r="AE208" i="10" s="1"/>
  <c r="AL207" i="10"/>
  <c r="AG207" i="10" a="1"/>
  <c r="AG207" i="10" s="1"/>
  <c r="AF207" i="10" a="1"/>
  <c r="AF207" i="10" s="1"/>
  <c r="AE207" i="10" a="1"/>
  <c r="AE207" i="10" s="1"/>
  <c r="AL206" i="10"/>
  <c r="AG206" i="10" a="1"/>
  <c r="AG206" i="10" s="1"/>
  <c r="AF206" i="10" a="1"/>
  <c r="AF206" i="10" s="1"/>
  <c r="AE206" i="10" a="1"/>
  <c r="AE206" i="10" s="1"/>
  <c r="AL205" i="10"/>
  <c r="AG205" i="10" a="1"/>
  <c r="AG205" i="10" s="1"/>
  <c r="AF205" i="10" a="1"/>
  <c r="AF205" i="10" s="1"/>
  <c r="AE205" i="10" a="1"/>
  <c r="AE205" i="10" s="1"/>
  <c r="AL204" i="10"/>
  <c r="AG204" i="10" a="1"/>
  <c r="AG204" i="10" s="1"/>
  <c r="AF204" i="10" a="1"/>
  <c r="AF204" i="10" s="1"/>
  <c r="AE204" i="10" a="1"/>
  <c r="AE204" i="10" s="1"/>
  <c r="AL203" i="10"/>
  <c r="AG203" i="10" a="1"/>
  <c r="AG203" i="10" s="1"/>
  <c r="AF203" i="10" a="1"/>
  <c r="AF203" i="10" s="1"/>
  <c r="AE203" i="10" a="1"/>
  <c r="AE203" i="10" s="1"/>
  <c r="AL202" i="10"/>
  <c r="AG202" i="10" a="1"/>
  <c r="AG202" i="10" s="1"/>
  <c r="AF202" i="10" a="1"/>
  <c r="AF202" i="10" s="1"/>
  <c r="AE202" i="10" a="1"/>
  <c r="AE202" i="10" s="1"/>
  <c r="AL201" i="10"/>
  <c r="AG201" i="10" a="1"/>
  <c r="AG201" i="10" s="1"/>
  <c r="AF201" i="10" a="1"/>
  <c r="AF201" i="10" s="1"/>
  <c r="AE201" i="10" a="1"/>
  <c r="AE201" i="10" s="1"/>
  <c r="AL200" i="10"/>
  <c r="AG200" i="10" a="1"/>
  <c r="AG200" i="10" s="1"/>
  <c r="AF200" i="10" a="1"/>
  <c r="AF200" i="10" s="1"/>
  <c r="AE200" i="10" a="1"/>
  <c r="AE200" i="10" s="1"/>
  <c r="AL199" i="10"/>
  <c r="AG199" i="10" a="1"/>
  <c r="AG199" i="10" s="1"/>
  <c r="AF199" i="10" a="1"/>
  <c r="AF199" i="10" s="1"/>
  <c r="AE199" i="10" a="1"/>
  <c r="AE199" i="10" s="1"/>
  <c r="AL198" i="10"/>
  <c r="AG198" i="10" a="1"/>
  <c r="AG198" i="10" s="1"/>
  <c r="AF198" i="10" a="1"/>
  <c r="AF198" i="10" s="1"/>
  <c r="AE198" i="10" a="1"/>
  <c r="AE198" i="10" s="1"/>
  <c r="AL197" i="10"/>
  <c r="AG197" i="10" a="1"/>
  <c r="AG197" i="10" s="1"/>
  <c r="AF197" i="10" a="1"/>
  <c r="AF197" i="10" s="1"/>
  <c r="AE197" i="10" a="1"/>
  <c r="AE197" i="10" s="1"/>
  <c r="AL196" i="10"/>
  <c r="AG196" i="10" a="1"/>
  <c r="AG196" i="10" s="1"/>
  <c r="AF196" i="10" a="1"/>
  <c r="AF196" i="10" s="1"/>
  <c r="AE196" i="10" a="1"/>
  <c r="AE196" i="10" s="1"/>
  <c r="AL195" i="10"/>
  <c r="AG195" i="10" a="1"/>
  <c r="AG195" i="10" s="1"/>
  <c r="AF195" i="10" a="1"/>
  <c r="AF195" i="10" s="1"/>
  <c r="AE195" i="10" a="1"/>
  <c r="AE195" i="10" s="1"/>
  <c r="AL194" i="10"/>
  <c r="AG194" i="10" a="1"/>
  <c r="AG194" i="10" s="1"/>
  <c r="AF194" i="10" a="1"/>
  <c r="AF194" i="10" s="1"/>
  <c r="AE194" i="10" a="1"/>
  <c r="AE194" i="10" s="1"/>
  <c r="AL193" i="10"/>
  <c r="AG193" i="10" a="1"/>
  <c r="AG193" i="10" s="1"/>
  <c r="AF193" i="10" a="1"/>
  <c r="AF193" i="10" s="1"/>
  <c r="AE193" i="10" a="1"/>
  <c r="AE193" i="10" s="1"/>
  <c r="AL192" i="10"/>
  <c r="AG192" i="10" a="1"/>
  <c r="AG192" i="10" s="1"/>
  <c r="AF192" i="10" a="1"/>
  <c r="AF192" i="10" s="1"/>
  <c r="AE192" i="10" a="1"/>
  <c r="AE192" i="10" s="1"/>
  <c r="AL191" i="10"/>
  <c r="AG191" i="10" a="1"/>
  <c r="AG191" i="10" s="1"/>
  <c r="AF191" i="10" a="1"/>
  <c r="AF191" i="10" s="1"/>
  <c r="AE191" i="10" a="1"/>
  <c r="AE191" i="10" s="1"/>
  <c r="AL190" i="10"/>
  <c r="AG190" i="10" a="1"/>
  <c r="AG190" i="10" s="1"/>
  <c r="AF190" i="10" a="1"/>
  <c r="AF190" i="10" s="1"/>
  <c r="AE190" i="10" a="1"/>
  <c r="AE190" i="10" s="1"/>
  <c r="AL189" i="10"/>
  <c r="AG189" i="10" a="1"/>
  <c r="AG189" i="10" s="1"/>
  <c r="AF189" i="10" a="1"/>
  <c r="AF189" i="10" s="1"/>
  <c r="AE189" i="10" a="1"/>
  <c r="AE189" i="10" s="1"/>
  <c r="AL188" i="10"/>
  <c r="AG188" i="10" a="1"/>
  <c r="AG188" i="10" s="1"/>
  <c r="AF188" i="10" a="1"/>
  <c r="AF188" i="10" s="1"/>
  <c r="AE188" i="10" a="1"/>
  <c r="AE188" i="10" s="1"/>
  <c r="AL187" i="10"/>
  <c r="AG187" i="10" a="1"/>
  <c r="AG187" i="10" s="1"/>
  <c r="AF187" i="10" a="1"/>
  <c r="AF187" i="10" s="1"/>
  <c r="AE187" i="10" a="1"/>
  <c r="AE187" i="10" s="1"/>
  <c r="AL186" i="10"/>
  <c r="AL185" i="10"/>
  <c r="AL184" i="10"/>
  <c r="AL183" i="10"/>
  <c r="AL182" i="10"/>
  <c r="AL181" i="10"/>
  <c r="AL180" i="10"/>
  <c r="AL179" i="10"/>
  <c r="AL178" i="10"/>
  <c r="AL177" i="10"/>
  <c r="AL176" i="10"/>
  <c r="AL175" i="10"/>
  <c r="AL174" i="10"/>
  <c r="AL173" i="10"/>
  <c r="AL172" i="10"/>
  <c r="AL171" i="10"/>
  <c r="AL170" i="10"/>
  <c r="AL169" i="10"/>
  <c r="AL168" i="10"/>
  <c r="AL167" i="10"/>
  <c r="AG166" i="10" a="1"/>
  <c r="AG166" i="10" s="1"/>
  <c r="AF166" i="10" a="1"/>
  <c r="AF166" i="10" s="1"/>
  <c r="AE166" i="10" a="1"/>
  <c r="AE166" i="10" s="1"/>
  <c r="AG165" i="10" a="1"/>
  <c r="AG165" i="10" s="1"/>
  <c r="AF165" i="10" a="1"/>
  <c r="AF165" i="10" s="1"/>
  <c r="AE165" i="10" a="1"/>
  <c r="AE165" i="10" s="1"/>
  <c r="AG164" i="10" a="1"/>
  <c r="AG164" i="10" s="1"/>
  <c r="AF164" i="10" a="1"/>
  <c r="AF164" i="10" s="1"/>
  <c r="AE164" i="10" a="1"/>
  <c r="AE164" i="10" s="1"/>
  <c r="AG163" i="10" a="1"/>
  <c r="AG163" i="10" s="1"/>
  <c r="AF163" i="10" a="1"/>
  <c r="AF163" i="10" s="1"/>
  <c r="AE163" i="10" a="1"/>
  <c r="AE163" i="10" s="1"/>
  <c r="AG162" i="10" a="1"/>
  <c r="AG162" i="10" s="1"/>
  <c r="AF162" i="10" a="1"/>
  <c r="AF162" i="10" s="1"/>
  <c r="AE162" i="10" a="1"/>
  <c r="AE162" i="10" s="1"/>
  <c r="AG157" i="10" a="1"/>
  <c r="AG157" i="10" s="1"/>
  <c r="AF157" i="10" a="1"/>
  <c r="AF157" i="10" s="1"/>
  <c r="AE157" i="10" a="1"/>
  <c r="AE157" i="10" s="1"/>
  <c r="AG155" i="10" a="1"/>
  <c r="AG155" i="10" s="1"/>
  <c r="AF155" i="10" a="1"/>
  <c r="AF155" i="10" s="1"/>
  <c r="AE155" i="10" a="1"/>
  <c r="AE155" i="10" s="1"/>
  <c r="AG152" i="10" a="1"/>
  <c r="AG152" i="10" s="1"/>
  <c r="AF152" i="10" a="1"/>
  <c r="AF152" i="10" s="1"/>
  <c r="AE152" i="10" a="1"/>
  <c r="AE152" i="10" s="1"/>
  <c r="AL143" i="10"/>
  <c r="AG143" i="10" a="1"/>
  <c r="AG143" i="10" s="1"/>
  <c r="AF143" i="10" a="1"/>
  <c r="AF143" i="10" s="1"/>
  <c r="AE143" i="10" a="1"/>
  <c r="AE143" i="10" s="1"/>
  <c r="V143" i="10"/>
  <c r="L143" i="10"/>
  <c r="AL142" i="10"/>
  <c r="AG142" i="10" a="1"/>
  <c r="AG142" i="10" s="1"/>
  <c r="AF142" i="10" a="1"/>
  <c r="AF142" i="10" s="1"/>
  <c r="AE142" i="10" a="1"/>
  <c r="AE142" i="10" s="1"/>
  <c r="V142" i="10"/>
  <c r="AL141" i="10"/>
  <c r="AG141" i="10" a="1"/>
  <c r="AG141" i="10" s="1"/>
  <c r="AF141" i="10" a="1"/>
  <c r="AF141" i="10" s="1"/>
  <c r="AE141" i="10" a="1"/>
  <c r="AE141" i="10" s="1"/>
  <c r="V141" i="10"/>
  <c r="AL140" i="10"/>
  <c r="AG140" i="10" a="1"/>
  <c r="AG140" i="10" s="1"/>
  <c r="AF140" i="10" a="1"/>
  <c r="AF140" i="10" s="1"/>
  <c r="AE140" i="10" a="1"/>
  <c r="AE140" i="10" s="1"/>
  <c r="V140" i="10"/>
  <c r="AL139" i="10"/>
  <c r="AG139" i="10" a="1"/>
  <c r="AG139" i="10" s="1"/>
  <c r="AF139" i="10" a="1"/>
  <c r="AF139" i="10" s="1"/>
  <c r="AE139" i="10" a="1"/>
  <c r="AE139" i="10" s="1"/>
  <c r="V139" i="10"/>
  <c r="AL138" i="10"/>
  <c r="AG138" i="10" a="1"/>
  <c r="AG138" i="10" s="1"/>
  <c r="AF138" i="10" a="1"/>
  <c r="AF138" i="10" s="1"/>
  <c r="AE138" i="10" a="1"/>
  <c r="AE138" i="10" s="1"/>
  <c r="V138" i="10"/>
  <c r="AL137" i="10"/>
  <c r="AG137" i="10" a="1"/>
  <c r="AG137" i="10" s="1"/>
  <c r="AF137" i="10" a="1"/>
  <c r="AF137" i="10" s="1"/>
  <c r="AE137" i="10" a="1"/>
  <c r="AE137" i="10" s="1"/>
  <c r="V137" i="10"/>
  <c r="AL136" i="10"/>
  <c r="AG136" i="10" a="1"/>
  <c r="AG136" i="10" s="1"/>
  <c r="AF136" i="10" a="1"/>
  <c r="AF136" i="10" s="1"/>
  <c r="AE136" i="10" a="1"/>
  <c r="AE136" i="10" s="1"/>
  <c r="V136" i="10"/>
  <c r="AL135" i="10"/>
  <c r="AG135" i="10" a="1"/>
  <c r="AG135" i="10" s="1"/>
  <c r="AF135" i="10" a="1"/>
  <c r="AF135" i="10" s="1"/>
  <c r="AE135" i="10" a="1"/>
  <c r="AE135" i="10" s="1"/>
  <c r="V135" i="10"/>
  <c r="L135" i="10" s="1"/>
  <c r="AL134" i="10"/>
  <c r="AG134" i="10" a="1"/>
  <c r="AG134" i="10" s="1"/>
  <c r="AF134" i="10" a="1"/>
  <c r="AF134" i="10" s="1"/>
  <c r="AE134" i="10" a="1"/>
  <c r="AE134" i="10" s="1"/>
  <c r="V134" i="10"/>
  <c r="AL133" i="10"/>
  <c r="AG133" i="10" a="1"/>
  <c r="AG133" i="10" s="1"/>
  <c r="AF133" i="10" a="1"/>
  <c r="AF133" i="10" s="1"/>
  <c r="AE133" i="10" a="1"/>
  <c r="AE133" i="10" s="1"/>
  <c r="V133" i="10"/>
  <c r="AL132" i="10"/>
  <c r="AG132" i="10" a="1"/>
  <c r="AG132" i="10" s="1"/>
  <c r="AF132" i="10" a="1"/>
  <c r="AF132" i="10" s="1"/>
  <c r="AE132" i="10" a="1"/>
  <c r="AE132" i="10" s="1"/>
  <c r="V132" i="10"/>
  <c r="AL131" i="10"/>
  <c r="AG131" i="10" a="1"/>
  <c r="AG131" i="10" s="1"/>
  <c r="AF131" i="10" a="1"/>
  <c r="AF131" i="10" s="1"/>
  <c r="AE131" i="10" a="1"/>
  <c r="AE131" i="10" s="1"/>
  <c r="V131" i="10"/>
  <c r="AL130" i="10"/>
  <c r="AG130" i="10" a="1"/>
  <c r="AG130" i="10" s="1"/>
  <c r="AF130" i="10" a="1"/>
  <c r="AF130" i="10" s="1"/>
  <c r="AE130" i="10" a="1"/>
  <c r="AE130" i="10" s="1"/>
  <c r="V130" i="10"/>
  <c r="AL129" i="10"/>
  <c r="AG129" i="10" a="1"/>
  <c r="AG129" i="10" s="1"/>
  <c r="AF129" i="10" a="1"/>
  <c r="AF129" i="10" s="1"/>
  <c r="AE129" i="10" a="1"/>
  <c r="AE129" i="10" s="1"/>
  <c r="V129" i="10"/>
  <c r="AL128" i="10"/>
  <c r="AG128" i="10" a="1"/>
  <c r="AG128" i="10" s="1"/>
  <c r="AF128" i="10" a="1"/>
  <c r="AF128" i="10" s="1"/>
  <c r="AE128" i="10" a="1"/>
  <c r="AE128" i="10" s="1"/>
  <c r="V128" i="10"/>
  <c r="AL127" i="10"/>
  <c r="AG127" i="10" a="1"/>
  <c r="AG127" i="10" s="1"/>
  <c r="AF127" i="10" a="1"/>
  <c r="AF127" i="10" s="1"/>
  <c r="AE127" i="10" a="1"/>
  <c r="AE127" i="10" s="1"/>
  <c r="V127" i="10"/>
  <c r="AL126" i="10"/>
  <c r="AG126" i="10" a="1"/>
  <c r="AG126" i="10" s="1"/>
  <c r="AF126" i="10" a="1"/>
  <c r="AF126" i="10" s="1"/>
  <c r="AE126" i="10" a="1"/>
  <c r="AE126" i="10" s="1"/>
  <c r="V126" i="10"/>
  <c r="AL125" i="10"/>
  <c r="AG125" i="10" a="1"/>
  <c r="AG125" i="10" s="1"/>
  <c r="AF125" i="10" a="1"/>
  <c r="AF125" i="10" s="1"/>
  <c r="AE125" i="10" a="1"/>
  <c r="AE125" i="10" s="1"/>
  <c r="V125" i="10"/>
  <c r="AL124" i="10"/>
  <c r="AG124" i="10" a="1"/>
  <c r="AG124" i="10" s="1"/>
  <c r="AF124" i="10" a="1"/>
  <c r="AF124" i="10" s="1"/>
  <c r="AE124" i="10" a="1"/>
  <c r="AE124" i="10" s="1"/>
  <c r="V124" i="10"/>
  <c r="AL123" i="10"/>
  <c r="AG123" i="10" a="1"/>
  <c r="AG123" i="10" s="1"/>
  <c r="AF123" i="10" a="1"/>
  <c r="AF123" i="10" s="1"/>
  <c r="AE123" i="10" a="1"/>
  <c r="AE123" i="10" s="1"/>
  <c r="V123" i="10"/>
  <c r="L123" i="10"/>
  <c r="AL122" i="10"/>
  <c r="AG122" i="10" a="1"/>
  <c r="AG122" i="10" s="1"/>
  <c r="AF122" i="10" a="1"/>
  <c r="AF122" i="10" s="1"/>
  <c r="AE122" i="10" a="1"/>
  <c r="AE122" i="10" s="1"/>
  <c r="V122" i="10"/>
  <c r="AL121" i="10"/>
  <c r="AG121" i="10" a="1"/>
  <c r="AG121" i="10" s="1"/>
  <c r="AF121" i="10" a="1"/>
  <c r="AF121" i="10" s="1"/>
  <c r="AE121" i="10" a="1"/>
  <c r="AE121" i="10" s="1"/>
  <c r="V121" i="10"/>
  <c r="AL120" i="10"/>
  <c r="AG120" i="10" a="1"/>
  <c r="AG120" i="10" s="1"/>
  <c r="AF120" i="10" a="1"/>
  <c r="AF120" i="10" s="1"/>
  <c r="AE120" i="10" a="1"/>
  <c r="AE120" i="10" s="1"/>
  <c r="V120" i="10"/>
  <c r="AL119" i="10"/>
  <c r="AG119" i="10" a="1"/>
  <c r="AG119" i="10" s="1"/>
  <c r="AF119" i="10" a="1"/>
  <c r="AF119" i="10" s="1"/>
  <c r="AE119" i="10" a="1"/>
  <c r="AE119" i="10" s="1"/>
  <c r="V119" i="10"/>
  <c r="L119" i="10" s="1"/>
  <c r="AL118" i="10"/>
  <c r="AG118" i="10" a="1"/>
  <c r="AG118" i="10" s="1"/>
  <c r="AF118" i="10" a="1"/>
  <c r="AF118" i="10" s="1"/>
  <c r="AE118" i="10" a="1"/>
  <c r="AE118" i="10" s="1"/>
  <c r="V118" i="10"/>
  <c r="AL117" i="10"/>
  <c r="AG117" i="10" a="1"/>
  <c r="AG117" i="10" s="1"/>
  <c r="AF117" i="10" a="1"/>
  <c r="AF117" i="10" s="1"/>
  <c r="AE117" i="10" a="1"/>
  <c r="AE117" i="10" s="1"/>
  <c r="V117" i="10"/>
  <c r="AL116" i="10"/>
  <c r="V116" i="10"/>
  <c r="AL115" i="10"/>
  <c r="V115" i="10"/>
  <c r="V185" i="10" s="1"/>
  <c r="AL114" i="10"/>
  <c r="V114" i="10"/>
  <c r="AL113" i="10"/>
  <c r="V113" i="10"/>
  <c r="AL112" i="10"/>
  <c r="V112" i="10"/>
  <c r="AL111" i="10"/>
  <c r="V111" i="10"/>
  <c r="L111" i="10"/>
  <c r="AL110" i="10"/>
  <c r="AE110" i="10" a="1"/>
  <c r="AE110" i="10" s="1"/>
  <c r="V110" i="10"/>
  <c r="AL109" i="10"/>
  <c r="V109" i="10"/>
  <c r="AL108" i="10"/>
  <c r="V108" i="10"/>
  <c r="AL107" i="10"/>
  <c r="V107" i="10"/>
  <c r="AL106" i="10"/>
  <c r="V106" i="10"/>
  <c r="AL105" i="10"/>
  <c r="V105" i="10"/>
  <c r="AL104" i="10"/>
  <c r="V104" i="10"/>
  <c r="AL103" i="10"/>
  <c r="V103" i="10"/>
  <c r="L103" i="10" s="1"/>
  <c r="AL102" i="10"/>
  <c r="V102" i="10"/>
  <c r="AL101" i="10"/>
  <c r="V101" i="10"/>
  <c r="AL100" i="10"/>
  <c r="V100" i="10"/>
  <c r="AL99" i="10"/>
  <c r="V99" i="10"/>
  <c r="L99" i="10"/>
  <c r="AL98" i="10"/>
  <c r="V98" i="10"/>
  <c r="AL97" i="10"/>
  <c r="V97" i="10"/>
  <c r="AG96" i="10" a="1"/>
  <c r="AG96" i="10" s="1"/>
  <c r="AF96" i="10" a="1"/>
  <c r="AF96" i="10" s="1"/>
  <c r="AE96" i="10" a="1"/>
  <c r="AE96" i="10" s="1"/>
  <c r="V96" i="10"/>
  <c r="L96" i="10"/>
  <c r="AG95" i="10" a="1"/>
  <c r="AG95" i="10" s="1"/>
  <c r="AF95" i="10" a="1"/>
  <c r="AF95" i="10" s="1"/>
  <c r="AE95" i="10" a="1"/>
  <c r="AE95" i="10" s="1"/>
  <c r="V95" i="10"/>
  <c r="L95" i="10"/>
  <c r="AG94" i="10" a="1"/>
  <c r="AG94" i="10" s="1"/>
  <c r="AF94" i="10" a="1"/>
  <c r="AF94" i="10" s="1"/>
  <c r="AE94" i="10" a="1"/>
  <c r="AE94" i="10" s="1"/>
  <c r="V94" i="10"/>
  <c r="AG93" i="10" a="1"/>
  <c r="AG93" i="10" s="1"/>
  <c r="AF93" i="10" a="1"/>
  <c r="AF93" i="10" s="1"/>
  <c r="AE93" i="10" a="1"/>
  <c r="AE93" i="10" s="1"/>
  <c r="V93" i="10"/>
  <c r="L93" i="10"/>
  <c r="AG92" i="10" a="1"/>
  <c r="AG92" i="10" s="1"/>
  <c r="AF92" i="10" a="1"/>
  <c r="AF92" i="10" s="1"/>
  <c r="AE92" i="10" a="1"/>
  <c r="AE92" i="10" s="1"/>
  <c r="V92" i="10"/>
  <c r="L92" i="10"/>
  <c r="V91" i="10"/>
  <c r="V90" i="10"/>
  <c r="V89" i="10"/>
  <c r="L89" i="10"/>
  <c r="V88" i="10"/>
  <c r="AG87" i="10" a="1"/>
  <c r="AG87" i="10" s="1"/>
  <c r="AF87" i="10" a="1"/>
  <c r="AF87" i="10" s="1"/>
  <c r="AE87" i="10" a="1"/>
  <c r="AE87" i="10" s="1"/>
  <c r="V87" i="10"/>
  <c r="L87" i="10"/>
  <c r="V86" i="10"/>
  <c r="AG85" i="10" a="1"/>
  <c r="AG85" i="10" s="1"/>
  <c r="AF85" i="10" a="1"/>
  <c r="AF85" i="10" s="1"/>
  <c r="AE85" i="10" a="1"/>
  <c r="AE85" i="10" s="1"/>
  <c r="V85" i="10"/>
  <c r="L85" i="10"/>
  <c r="V84" i="10"/>
  <c r="L84" i="10"/>
  <c r="V83" i="10"/>
  <c r="AG82" i="10" a="1"/>
  <c r="AG82" i="10" s="1"/>
  <c r="AF82" i="10" a="1"/>
  <c r="AF82" i="10" s="1"/>
  <c r="AE82" i="10" a="1"/>
  <c r="AE82" i="10" s="1"/>
  <c r="V82" i="10"/>
  <c r="V81" i="10"/>
  <c r="L81" i="10"/>
  <c r="V80" i="10"/>
  <c r="V79" i="10"/>
  <c r="L79" i="10"/>
  <c r="V78" i="10"/>
  <c r="V77" i="10"/>
  <c r="L77" i="10" s="1"/>
  <c r="V76" i="10"/>
  <c r="L76" i="10"/>
  <c r="V75" i="10"/>
  <c r="L75" i="10"/>
  <c r="V74" i="10"/>
  <c r="AL73" i="10"/>
  <c r="AG73" i="10" a="1"/>
  <c r="AG73" i="10" s="1"/>
  <c r="AF73" i="10" a="1"/>
  <c r="AF73" i="10" s="1"/>
  <c r="L73" i="10"/>
  <c r="AL72" i="10"/>
  <c r="AG72" i="10" a="1"/>
  <c r="AG72" i="10" s="1"/>
  <c r="AF72" i="10" a="1"/>
  <c r="AF72" i="10" s="1"/>
  <c r="AE72" i="10" a="1"/>
  <c r="AE72" i="10" s="1"/>
  <c r="L72" i="10"/>
  <c r="AL71" i="10"/>
  <c r="AG71" i="10" a="1"/>
  <c r="AG71" i="10" s="1"/>
  <c r="AF71" i="10" a="1"/>
  <c r="AF71" i="10" s="1"/>
  <c r="AE71" i="10" a="1"/>
  <c r="AE71" i="10" s="1"/>
  <c r="L71" i="10"/>
  <c r="AL70" i="10"/>
  <c r="AG70" i="10" a="1"/>
  <c r="AG70" i="10" s="1"/>
  <c r="AF70" i="10" a="1"/>
  <c r="AF70" i="10" s="1"/>
  <c r="AE70" i="10" a="1"/>
  <c r="AE70" i="10" s="1"/>
  <c r="L70" i="10"/>
  <c r="AL69" i="10"/>
  <c r="AG69" i="10" a="1"/>
  <c r="AG69" i="10" s="1"/>
  <c r="AF69" i="10" a="1"/>
  <c r="AF69" i="10" s="1"/>
  <c r="AE69" i="10" a="1"/>
  <c r="AE69" i="10" s="1"/>
  <c r="L69" i="10"/>
  <c r="AL68" i="10"/>
  <c r="AG68" i="10" a="1"/>
  <c r="AG68" i="10" s="1"/>
  <c r="AF68" i="10" a="1"/>
  <c r="AF68" i="10" s="1"/>
  <c r="AE68" i="10" a="1"/>
  <c r="AE68" i="10" s="1"/>
  <c r="L68" i="10"/>
  <c r="AL67" i="10"/>
  <c r="AG67" i="10" a="1"/>
  <c r="AG67" i="10" s="1"/>
  <c r="AF67" i="10" a="1"/>
  <c r="AF67" i="10" s="1"/>
  <c r="AE67" i="10" a="1"/>
  <c r="AE67" i="10" s="1"/>
  <c r="L67" i="10"/>
  <c r="AL66" i="10"/>
  <c r="AG66" i="10" a="1"/>
  <c r="AG66" i="10" s="1"/>
  <c r="AF66" i="10" a="1"/>
  <c r="AF66" i="10" s="1"/>
  <c r="AE66" i="10" a="1"/>
  <c r="AE66" i="10" s="1"/>
  <c r="L66" i="10"/>
  <c r="AL65" i="10"/>
  <c r="AG65" i="10" a="1"/>
  <c r="AG65" i="10" s="1"/>
  <c r="AF65" i="10" a="1"/>
  <c r="AF65" i="10" s="1"/>
  <c r="AE65" i="10" a="1"/>
  <c r="AE65" i="10" s="1"/>
  <c r="L65" i="10"/>
  <c r="AL64" i="10"/>
  <c r="AG64" i="10" a="1"/>
  <c r="AG64" i="10" s="1"/>
  <c r="AF64" i="10" a="1"/>
  <c r="AF64" i="10" s="1"/>
  <c r="AE64" i="10" a="1"/>
  <c r="AE64" i="10" s="1"/>
  <c r="L64" i="10"/>
  <c r="AL63" i="10"/>
  <c r="AG63" i="10" a="1"/>
  <c r="AG63" i="10" s="1"/>
  <c r="AF63" i="10" a="1"/>
  <c r="AF63" i="10" s="1"/>
  <c r="AE63" i="10" a="1"/>
  <c r="AE63" i="10" s="1"/>
  <c r="L63" i="10"/>
  <c r="AL62" i="10"/>
  <c r="AG62" i="10" a="1"/>
  <c r="AG62" i="10" s="1"/>
  <c r="AF62" i="10" a="1"/>
  <c r="AF62" i="10" s="1"/>
  <c r="AE62" i="10" a="1"/>
  <c r="AE62" i="10" s="1"/>
  <c r="L62" i="10"/>
  <c r="AL61" i="10"/>
  <c r="AG61" i="10" a="1"/>
  <c r="AG61" i="10" s="1"/>
  <c r="AF61" i="10" a="1"/>
  <c r="AF61" i="10" s="1"/>
  <c r="AE61" i="10" a="1"/>
  <c r="AE61" i="10" s="1"/>
  <c r="L61" i="10"/>
  <c r="AL60" i="10"/>
  <c r="AG60" i="10" a="1"/>
  <c r="AG60" i="10" s="1"/>
  <c r="AF60" i="10" a="1"/>
  <c r="AF60" i="10" s="1"/>
  <c r="AE60" i="10" a="1"/>
  <c r="AE60" i="10" s="1"/>
  <c r="L60" i="10"/>
  <c r="AL59" i="10"/>
  <c r="AG59" i="10" a="1"/>
  <c r="AG59" i="10" s="1"/>
  <c r="AF59" i="10" a="1"/>
  <c r="AF59" i="10" s="1"/>
  <c r="AE59" i="10" a="1"/>
  <c r="AE59" i="10" s="1"/>
  <c r="L59" i="10"/>
  <c r="AL58" i="10"/>
  <c r="AG58" i="10" a="1"/>
  <c r="AG58" i="10" s="1"/>
  <c r="AF58" i="10" a="1"/>
  <c r="AF58" i="10" s="1"/>
  <c r="AE58" i="10" a="1"/>
  <c r="AE58" i="10" s="1"/>
  <c r="L58" i="10"/>
  <c r="AL57" i="10"/>
  <c r="AG57" i="10" a="1"/>
  <c r="AG57" i="10" s="1"/>
  <c r="AF57" i="10" a="1"/>
  <c r="AF57" i="10" s="1"/>
  <c r="AE57" i="10" a="1"/>
  <c r="AE57" i="10" s="1"/>
  <c r="L57" i="10"/>
  <c r="AL56" i="10"/>
  <c r="AG56" i="10" a="1"/>
  <c r="AG56" i="10" s="1"/>
  <c r="AF56" i="10" a="1"/>
  <c r="AF56" i="10" s="1"/>
  <c r="AE56" i="10" a="1"/>
  <c r="AE56" i="10" s="1"/>
  <c r="L56" i="10"/>
  <c r="AL55" i="10"/>
  <c r="AG55" i="10" a="1"/>
  <c r="AG55" i="10" s="1"/>
  <c r="AF55" i="10" a="1"/>
  <c r="AF55" i="10" s="1"/>
  <c r="AE55" i="10" a="1"/>
  <c r="AE55" i="10" s="1"/>
  <c r="L55" i="10"/>
  <c r="AL54" i="10"/>
  <c r="AG54" i="10" a="1"/>
  <c r="AG54" i="10" s="1"/>
  <c r="AF54" i="10" a="1"/>
  <c r="AF54" i="10" s="1"/>
  <c r="AE54" i="10" a="1"/>
  <c r="AE54" i="10" s="1"/>
  <c r="L54" i="10"/>
  <c r="AL53" i="10"/>
  <c r="AG53" i="10" a="1"/>
  <c r="AG53" i="10" s="1"/>
  <c r="AF53" i="10" a="1"/>
  <c r="AF53" i="10" s="1"/>
  <c r="AE53" i="10" a="1"/>
  <c r="AE53" i="10" s="1"/>
  <c r="L53" i="10"/>
  <c r="AL52" i="10"/>
  <c r="AG52" i="10" a="1"/>
  <c r="AG52" i="10" s="1"/>
  <c r="AF52" i="10" a="1"/>
  <c r="AF52" i="10" s="1"/>
  <c r="AE52" i="10" a="1"/>
  <c r="AE52" i="10" s="1"/>
  <c r="L52" i="10"/>
  <c r="AL51" i="10"/>
  <c r="AG51" i="10" a="1"/>
  <c r="AG51" i="10" s="1"/>
  <c r="AF51" i="10" a="1"/>
  <c r="AF51" i="10" s="1"/>
  <c r="AE51" i="10" a="1"/>
  <c r="AE51" i="10" s="1"/>
  <c r="L51" i="10"/>
  <c r="AL50" i="10"/>
  <c r="AG50" i="10" a="1"/>
  <c r="AG50" i="10" s="1"/>
  <c r="AF50" i="10" a="1"/>
  <c r="AF50" i="10" s="1"/>
  <c r="AE50" i="10" a="1"/>
  <c r="AE50" i="10" s="1"/>
  <c r="L50" i="10"/>
  <c r="AL49" i="10"/>
  <c r="AG49" i="10" a="1"/>
  <c r="AG49" i="10" s="1"/>
  <c r="AF49" i="10" a="1"/>
  <c r="AF49" i="10" s="1"/>
  <c r="AE49" i="10" a="1"/>
  <c r="AE49" i="10" s="1"/>
  <c r="L49" i="10"/>
  <c r="AL48" i="10"/>
  <c r="AG48" i="10" a="1"/>
  <c r="AG48" i="10" s="1"/>
  <c r="AF48" i="10" a="1"/>
  <c r="AF48" i="10" s="1"/>
  <c r="AE48" i="10" a="1"/>
  <c r="AE48" i="10" s="1"/>
  <c r="L48" i="10"/>
  <c r="AL47" i="10"/>
  <c r="AG47" i="10" a="1"/>
  <c r="AG47" i="10" s="1"/>
  <c r="AF47" i="10" a="1"/>
  <c r="AF47" i="10" s="1"/>
  <c r="AE47" i="10" a="1"/>
  <c r="AE47" i="10" s="1"/>
  <c r="L47" i="10"/>
  <c r="AL46" i="10"/>
  <c r="L46" i="10"/>
  <c r="AL45" i="10"/>
  <c r="L45" i="10"/>
  <c r="AL44" i="10"/>
  <c r="L44" i="10"/>
  <c r="AL43" i="10"/>
  <c r="L43" i="10"/>
  <c r="AL42" i="10"/>
  <c r="L42" i="10"/>
  <c r="AL41" i="10"/>
  <c r="L41" i="10"/>
  <c r="AL40" i="10"/>
  <c r="L40" i="10"/>
  <c r="AL39" i="10"/>
  <c r="L39" i="10"/>
  <c r="AG102" i="10" a="1"/>
  <c r="AG102" i="10" s="1"/>
  <c r="AF39" i="10" a="1"/>
  <c r="AF39" i="10" s="1"/>
  <c r="AL38" i="10"/>
  <c r="L38" i="10"/>
  <c r="AG41" i="10" a="1"/>
  <c r="AG41" i="10" s="1"/>
  <c r="AL37" i="10"/>
  <c r="L37" i="10"/>
  <c r="AF116" i="10" a="1"/>
  <c r="AF116" i="10" s="1"/>
  <c r="AG37" i="10" a="1"/>
  <c r="AG37" i="10" s="1"/>
  <c r="AL36" i="10"/>
  <c r="AE36" i="10" a="1"/>
  <c r="AE36" i="10" s="1"/>
  <c r="L36" i="10"/>
  <c r="J36" i="10"/>
  <c r="I36" i="10"/>
  <c r="F36" i="10"/>
  <c r="E36" i="10"/>
  <c r="AL35" i="10"/>
  <c r="AG35" i="10" a="1"/>
  <c r="AG35" i="10" s="1"/>
  <c r="AE35" i="10" a="1"/>
  <c r="AE35" i="10" s="1"/>
  <c r="L35" i="10"/>
  <c r="J35" i="10"/>
  <c r="H35" i="10"/>
  <c r="F35" i="10"/>
  <c r="E35" i="10"/>
  <c r="AL34" i="10"/>
  <c r="AF34" i="10" a="1"/>
  <c r="AF34" i="10" s="1"/>
  <c r="L34" i="10"/>
  <c r="J34" i="10"/>
  <c r="H34" i="10"/>
  <c r="G34" i="10"/>
  <c r="F34" i="10"/>
  <c r="E34" i="10"/>
  <c r="AL33" i="10"/>
  <c r="L33" i="10"/>
  <c r="AL32" i="10"/>
  <c r="AG32" i="10" a="1"/>
  <c r="AG32" i="10" s="1"/>
  <c r="AF32" i="10" a="1"/>
  <c r="AF32" i="10" s="1"/>
  <c r="AE32" i="10" a="1"/>
  <c r="AE32" i="10" s="1"/>
  <c r="L32" i="10"/>
  <c r="J32" i="10"/>
  <c r="I32" i="10"/>
  <c r="H32" i="10"/>
  <c r="G32" i="10"/>
  <c r="F32" i="10"/>
  <c r="E32" i="10"/>
  <c r="AL31" i="10"/>
  <c r="AF31" i="10" a="1"/>
  <c r="AF31" i="10" s="1"/>
  <c r="L31" i="10"/>
  <c r="J31" i="10"/>
  <c r="I31" i="10"/>
  <c r="H31" i="10"/>
  <c r="G31" i="10"/>
  <c r="F31" i="10"/>
  <c r="E31" i="10"/>
  <c r="AL30" i="10"/>
  <c r="L30" i="10"/>
  <c r="J30" i="10"/>
  <c r="I30" i="10"/>
  <c r="H30" i="10"/>
  <c r="G30" i="10"/>
  <c r="F30" i="10"/>
  <c r="E30" i="10"/>
  <c r="AL29" i="10"/>
  <c r="AG29" i="10" a="1"/>
  <c r="AG29" i="10" s="1"/>
  <c r="AF29" i="10" a="1"/>
  <c r="AF29" i="10" s="1"/>
  <c r="AE29" i="10" a="1"/>
  <c r="AE29" i="10" s="1"/>
  <c r="L29" i="10"/>
  <c r="AL28" i="10"/>
  <c r="AG28" i="10" a="1"/>
  <c r="AG28" i="10" s="1"/>
  <c r="AF28" i="10" a="1"/>
  <c r="AF28" i="10" s="1"/>
  <c r="AE28" i="10" a="1"/>
  <c r="AE28" i="10" s="1"/>
  <c r="L28" i="10"/>
  <c r="AL27" i="10"/>
  <c r="AG27" i="10" a="1"/>
  <c r="AG27" i="10" s="1"/>
  <c r="AF27" i="10" a="1"/>
  <c r="AF27" i="10" s="1"/>
  <c r="AE27" i="10" a="1"/>
  <c r="AE27" i="10" s="1"/>
  <c r="L27" i="10"/>
  <c r="AG26" i="10" a="1"/>
  <c r="AG26" i="10" s="1"/>
  <c r="AF26" i="10" a="1"/>
  <c r="AF26" i="10" s="1"/>
  <c r="AE26" i="10" a="1"/>
  <c r="AE26" i="10" s="1"/>
  <c r="L26" i="10"/>
  <c r="AG25" i="10" a="1"/>
  <c r="AG25" i="10" s="1"/>
  <c r="AF25" i="10" a="1"/>
  <c r="AF25" i="10" s="1"/>
  <c r="AE25" i="10" a="1"/>
  <c r="AE25" i="10" s="1"/>
  <c r="L25" i="10"/>
  <c r="AG24" i="10" a="1"/>
  <c r="AG24" i="10" s="1"/>
  <c r="AF24" i="10" a="1"/>
  <c r="AF24" i="10" s="1"/>
  <c r="AE24" i="10" a="1"/>
  <c r="AE24" i="10" s="1"/>
  <c r="L24" i="10"/>
  <c r="AG23" i="10" a="1"/>
  <c r="AG23" i="10" s="1"/>
  <c r="AF23" i="10" a="1"/>
  <c r="AF23" i="10" s="1"/>
  <c r="AE23" i="10" a="1"/>
  <c r="AE23" i="10" s="1"/>
  <c r="L23" i="10"/>
  <c r="AG22" i="10" a="1"/>
  <c r="AG22" i="10" s="1"/>
  <c r="AF22" i="10" a="1"/>
  <c r="AF22" i="10" s="1"/>
  <c r="AE22" i="10" a="1"/>
  <c r="AE22" i="10" s="1"/>
  <c r="L22" i="10"/>
  <c r="J22" i="10"/>
  <c r="I22" i="10"/>
  <c r="F22" i="10"/>
  <c r="AA130" i="10" s="1" a="1"/>
  <c r="AA130" i="10" s="1"/>
  <c r="E22" i="10"/>
  <c r="AA73" i="10" s="1" a="1"/>
  <c r="AA73" i="10" s="1"/>
  <c r="AG21" i="10" a="1"/>
  <c r="AG21" i="10" s="1"/>
  <c r="AF21" i="10" a="1"/>
  <c r="AF21" i="10" s="1"/>
  <c r="AE21" i="10" a="1"/>
  <c r="AE21" i="10" s="1"/>
  <c r="AA21" i="10" a="1"/>
  <c r="AA21" i="10" s="1"/>
  <c r="L21" i="10"/>
  <c r="J21" i="10"/>
  <c r="G21" i="10"/>
  <c r="F21" i="10"/>
  <c r="AA134" i="10" s="1" a="1"/>
  <c r="AA134" i="10" s="1"/>
  <c r="E21" i="10"/>
  <c r="AA72" i="10" s="1" a="1"/>
  <c r="AA72" i="10" s="1"/>
  <c r="AG20" i="10" a="1"/>
  <c r="AG20" i="10" s="1"/>
  <c r="AF20" i="10" a="1"/>
  <c r="AF20" i="10" s="1"/>
  <c r="AE20" i="10" a="1"/>
  <c r="AE20" i="10" s="1"/>
  <c r="L20" i="10"/>
  <c r="J20" i="10"/>
  <c r="H20" i="10"/>
  <c r="G20" i="10"/>
  <c r="F20" i="10"/>
  <c r="E20" i="10"/>
  <c r="AA10" i="10" s="1" a="1"/>
  <c r="AA10" i="10" s="1"/>
  <c r="AA19" i="10" a="1"/>
  <c r="AA19" i="10" s="1"/>
  <c r="L19" i="10"/>
  <c r="L18" i="10"/>
  <c r="AG17" i="10" a="1"/>
  <c r="AG17" i="10" s="1"/>
  <c r="AF17" i="10" a="1"/>
  <c r="AF17" i="10" s="1"/>
  <c r="AE17" i="10" a="1"/>
  <c r="AE17" i="10" s="1"/>
  <c r="AA17" i="10" a="1"/>
  <c r="AA17" i="10" s="1"/>
  <c r="L17" i="10"/>
  <c r="J17" i="10"/>
  <c r="I17" i="10"/>
  <c r="H17" i="10"/>
  <c r="G17" i="10"/>
  <c r="F17" i="10"/>
  <c r="E17" i="10"/>
  <c r="AG16" i="10" a="1"/>
  <c r="AG16" i="10" s="1"/>
  <c r="AF16" i="10" a="1"/>
  <c r="AF16" i="10" s="1"/>
  <c r="AE16" i="10" a="1"/>
  <c r="AE16" i="10" s="1"/>
  <c r="AA16" i="10" a="1"/>
  <c r="AA16" i="10" s="1"/>
  <c r="L16" i="10"/>
  <c r="J16" i="10"/>
  <c r="I16" i="10"/>
  <c r="H16" i="10"/>
  <c r="G16" i="10"/>
  <c r="F16" i="10"/>
  <c r="E16" i="10"/>
  <c r="AG15" i="10" a="1"/>
  <c r="AG15" i="10" s="1"/>
  <c r="AF15" i="10" a="1"/>
  <c r="AF15" i="10" s="1"/>
  <c r="AE15" i="10" a="1"/>
  <c r="AE15" i="10" s="1"/>
  <c r="L15" i="10"/>
  <c r="J15" i="10"/>
  <c r="I15" i="10"/>
  <c r="H15" i="10"/>
  <c r="G15" i="10"/>
  <c r="F15" i="10"/>
  <c r="E15" i="10"/>
  <c r="AG14" i="10" a="1"/>
  <c r="AG14" i="10" s="1"/>
  <c r="AF14" i="10" a="1"/>
  <c r="AF14" i="10" s="1"/>
  <c r="AE14" i="10" a="1"/>
  <c r="AE14" i="10" s="1"/>
  <c r="AA14" i="10" a="1"/>
  <c r="AA14" i="10" s="1"/>
  <c r="L14" i="10"/>
  <c r="J14" i="10"/>
  <c r="I14" i="10"/>
  <c r="F14" i="10"/>
  <c r="E14" i="10"/>
  <c r="AG13" i="10" a="1"/>
  <c r="AG13" i="10" s="1"/>
  <c r="AF13" i="10" a="1"/>
  <c r="AF13" i="10" s="1"/>
  <c r="AE13" i="10" a="1"/>
  <c r="AE13" i="10" s="1"/>
  <c r="AA13" i="10" a="1"/>
  <c r="AA13" i="10" s="1"/>
  <c r="L13" i="10"/>
  <c r="J13" i="10"/>
  <c r="H13" i="10"/>
  <c r="F13" i="10"/>
  <c r="E13" i="10"/>
  <c r="AG12" i="10" a="1"/>
  <c r="AG12" i="10" s="1"/>
  <c r="AF12" i="10" a="1"/>
  <c r="AF12" i="10" s="1"/>
  <c r="AE12" i="10" a="1"/>
  <c r="AE12" i="10" s="1"/>
  <c r="AA12" i="10" a="1"/>
  <c r="AA12" i="10" s="1"/>
  <c r="L12" i="10"/>
  <c r="J12" i="10"/>
  <c r="H12" i="10"/>
  <c r="G12" i="10"/>
  <c r="F12" i="10"/>
  <c r="E12" i="10"/>
  <c r="AE11" i="10" a="1"/>
  <c r="AE11" i="10" s="1"/>
  <c r="L11" i="10"/>
  <c r="L10" i="10"/>
  <c r="AF9" i="10" a="1"/>
  <c r="AF9" i="10" s="1"/>
  <c r="L9" i="10"/>
  <c r="AG8" i="10" a="1"/>
  <c r="AG8" i="10" s="1"/>
  <c r="AF8" i="10" a="1"/>
  <c r="AF8" i="10" s="1"/>
  <c r="AE8" i="10" a="1"/>
  <c r="AE8" i="10" s="1"/>
  <c r="AA8" i="10" a="1"/>
  <c r="AA8" i="10" s="1"/>
  <c r="L8" i="10"/>
  <c r="AG7" i="10" a="1"/>
  <c r="AG7" i="10" s="1"/>
  <c r="AF7" i="10" a="1"/>
  <c r="AF7" i="10" s="1"/>
  <c r="AE7" i="10" a="1"/>
  <c r="AE7" i="10" s="1"/>
  <c r="AA7" i="10" a="1"/>
  <c r="AA7" i="10" s="1"/>
  <c r="L7" i="10"/>
  <c r="G7" i="10"/>
  <c r="H7" i="10" s="1"/>
  <c r="AG6" i="10" a="1"/>
  <c r="AG6" i="10" s="1"/>
  <c r="AF6" i="10" a="1"/>
  <c r="AF6" i="10" s="1"/>
  <c r="AE6" i="10" a="1"/>
  <c r="AE6" i="10" s="1"/>
  <c r="AA6" i="10" a="1"/>
  <c r="AA6" i="10" s="1"/>
  <c r="L6" i="10"/>
  <c r="H6" i="10"/>
  <c r="G6" i="10"/>
  <c r="G35" i="10" s="1"/>
  <c r="AF5" i="10" a="1"/>
  <c r="AF5" i="10" s="1"/>
  <c r="L5" i="10"/>
  <c r="I5" i="10"/>
  <c r="I34" i="10" s="1"/>
  <c r="AA4" i="10" a="1"/>
  <c r="AA4" i="10" s="1"/>
  <c r="L4" i="10"/>
  <c r="Z73" i="3"/>
  <c r="V73" i="3"/>
  <c r="U73" i="3"/>
  <c r="T73" i="3"/>
  <c r="S73" i="3"/>
  <c r="X73" i="3" s="1"/>
  <c r="R73" i="3"/>
  <c r="P73" i="3"/>
  <c r="O73" i="3"/>
  <c r="N73" i="3"/>
  <c r="M73" i="3"/>
  <c r="V72" i="3"/>
  <c r="U72" i="3"/>
  <c r="Z72" i="3" s="1"/>
  <c r="T72" i="3"/>
  <c r="Y72" i="3" s="1"/>
  <c r="S72" i="3"/>
  <c r="W72" i="3" s="1"/>
  <c r="R72" i="3"/>
  <c r="P72" i="3"/>
  <c r="O72" i="3"/>
  <c r="N72" i="3"/>
  <c r="M72" i="3"/>
  <c r="V71" i="3"/>
  <c r="U71" i="3"/>
  <c r="T71" i="3"/>
  <c r="Y71" i="3" s="1"/>
  <c r="S71" i="3"/>
  <c r="X71" i="3" s="1"/>
  <c r="R71" i="3"/>
  <c r="P71" i="3"/>
  <c r="O71" i="3"/>
  <c r="N71" i="3"/>
  <c r="M71" i="3"/>
  <c r="V70" i="3"/>
  <c r="U70" i="3"/>
  <c r="T70" i="3"/>
  <c r="S70" i="3"/>
  <c r="R70" i="3"/>
  <c r="P70" i="3"/>
  <c r="O70" i="3"/>
  <c r="N70" i="3"/>
  <c r="M70" i="3"/>
  <c r="Q70" i="3" s="1"/>
  <c r="Y69" i="3"/>
  <c r="V69" i="3"/>
  <c r="U69" i="3"/>
  <c r="Z69" i="3" s="1"/>
  <c r="T69" i="3"/>
  <c r="X69" i="3" s="1"/>
  <c r="S69" i="3"/>
  <c r="R69" i="3"/>
  <c r="P69" i="3"/>
  <c r="O69" i="3"/>
  <c r="N69" i="3"/>
  <c r="M69" i="3"/>
  <c r="Q69" i="3" s="1"/>
  <c r="X68" i="3"/>
  <c r="V68" i="3"/>
  <c r="U68" i="3"/>
  <c r="T68" i="3"/>
  <c r="Y68" i="3" s="1"/>
  <c r="S68" i="3"/>
  <c r="W68" i="3" s="1"/>
  <c r="R68" i="3"/>
  <c r="P68" i="3"/>
  <c r="O68" i="3"/>
  <c r="N68" i="3"/>
  <c r="M68" i="3"/>
  <c r="Q68" i="3" s="1"/>
  <c r="V67" i="3"/>
  <c r="U67" i="3"/>
  <c r="T67" i="3"/>
  <c r="S67" i="3"/>
  <c r="X67" i="3" s="1"/>
  <c r="R67" i="3"/>
  <c r="Z67" i="3" s="1"/>
  <c r="P67" i="3"/>
  <c r="O67" i="3"/>
  <c r="N67" i="3"/>
  <c r="M67" i="3"/>
  <c r="Q67" i="3" s="1"/>
  <c r="V66" i="3"/>
  <c r="U66" i="3"/>
  <c r="T66" i="3"/>
  <c r="S66" i="3"/>
  <c r="R66" i="3"/>
  <c r="P66" i="3"/>
  <c r="O66" i="3"/>
  <c r="N66" i="3"/>
  <c r="M66" i="3"/>
  <c r="Q66" i="3" s="1"/>
  <c r="Y65" i="3"/>
  <c r="V65" i="3"/>
  <c r="U65" i="3"/>
  <c r="Z65" i="3" s="1"/>
  <c r="T65" i="3"/>
  <c r="X65" i="3" s="1"/>
  <c r="S65" i="3"/>
  <c r="R65" i="3"/>
  <c r="W65" i="3" s="1"/>
  <c r="P65" i="3"/>
  <c r="O65" i="3"/>
  <c r="N65" i="3"/>
  <c r="M65" i="3"/>
  <c r="Q65" i="3" s="1"/>
  <c r="X64" i="3"/>
  <c r="V64" i="3"/>
  <c r="U64" i="3"/>
  <c r="Z64" i="3" s="1"/>
  <c r="T64" i="3"/>
  <c r="Y64" i="3" s="1"/>
  <c r="S64" i="3"/>
  <c r="W64" i="3" s="1"/>
  <c r="R64" i="3"/>
  <c r="P64" i="3"/>
  <c r="O64" i="3"/>
  <c r="N64" i="3"/>
  <c r="M64" i="3"/>
  <c r="V63" i="3"/>
  <c r="U63" i="3"/>
  <c r="T63" i="3"/>
  <c r="Y63" i="3" s="1"/>
  <c r="S63" i="3"/>
  <c r="X63" i="3" s="1"/>
  <c r="R63" i="3"/>
  <c r="P63" i="3"/>
  <c r="O63" i="3"/>
  <c r="N63" i="3"/>
  <c r="M63" i="3"/>
  <c r="V62" i="3"/>
  <c r="U62" i="3"/>
  <c r="T62" i="3"/>
  <c r="S62" i="3"/>
  <c r="R62" i="3"/>
  <c r="P62" i="3"/>
  <c r="O62" i="3"/>
  <c r="N62" i="3"/>
  <c r="M62" i="3"/>
  <c r="Q62" i="3" s="1"/>
  <c r="Y61" i="3"/>
  <c r="V61" i="3"/>
  <c r="U61" i="3"/>
  <c r="Z61" i="3" s="1"/>
  <c r="T61" i="3"/>
  <c r="X61" i="3" s="1"/>
  <c r="S61" i="3"/>
  <c r="R61" i="3"/>
  <c r="W61" i="3" s="1"/>
  <c r="P61" i="3"/>
  <c r="O61" i="3"/>
  <c r="N61" i="3"/>
  <c r="M61" i="3"/>
  <c r="Q61" i="3" s="1"/>
  <c r="X60" i="3"/>
  <c r="V60" i="3"/>
  <c r="U60" i="3"/>
  <c r="Z60" i="3" s="1"/>
  <c r="T60" i="3"/>
  <c r="Y60" i="3" s="1"/>
  <c r="S60" i="3"/>
  <c r="W60" i="3" s="1"/>
  <c r="R60" i="3"/>
  <c r="P60" i="3"/>
  <c r="O60" i="3"/>
  <c r="N60" i="3"/>
  <c r="M60" i="3"/>
  <c r="V59" i="3"/>
  <c r="U59" i="3"/>
  <c r="T59" i="3"/>
  <c r="Y59" i="3" s="1"/>
  <c r="S59" i="3"/>
  <c r="X59" i="3" s="1"/>
  <c r="R59" i="3"/>
  <c r="Z59" i="3" s="1"/>
  <c r="P59" i="3"/>
  <c r="O59" i="3"/>
  <c r="N59" i="3"/>
  <c r="M59" i="3"/>
  <c r="Q59" i="3" s="1"/>
  <c r="V58" i="3"/>
  <c r="U58" i="3"/>
  <c r="T58" i="3"/>
  <c r="S58" i="3"/>
  <c r="R58" i="3"/>
  <c r="P58" i="3"/>
  <c r="O58" i="3"/>
  <c r="N58" i="3"/>
  <c r="M58" i="3"/>
  <c r="Q58" i="3" s="1"/>
  <c r="Y57" i="3"/>
  <c r="V57" i="3"/>
  <c r="U57" i="3"/>
  <c r="Z57" i="3" s="1"/>
  <c r="T57" i="3"/>
  <c r="X57" i="3" s="1"/>
  <c r="S57" i="3"/>
  <c r="R57" i="3"/>
  <c r="W57" i="3" s="1"/>
  <c r="P57" i="3"/>
  <c r="O57" i="3"/>
  <c r="N57" i="3"/>
  <c r="M57" i="3"/>
  <c r="Q57" i="3" s="1"/>
  <c r="X56" i="3"/>
  <c r="V56" i="3"/>
  <c r="U56" i="3"/>
  <c r="Z56" i="3" s="1"/>
  <c r="T56" i="3"/>
  <c r="Y56" i="3" s="1"/>
  <c r="S56" i="3"/>
  <c r="W56" i="3" s="1"/>
  <c r="R56" i="3"/>
  <c r="P56" i="3"/>
  <c r="O56" i="3"/>
  <c r="N56" i="3"/>
  <c r="M56" i="3"/>
  <c r="V55" i="3"/>
  <c r="U55" i="3"/>
  <c r="T55" i="3"/>
  <c r="Y55" i="3" s="1"/>
  <c r="S55" i="3"/>
  <c r="X55" i="3" s="1"/>
  <c r="R55" i="3"/>
  <c r="Z55" i="3" s="1"/>
  <c r="P55" i="3"/>
  <c r="O55" i="3"/>
  <c r="N55" i="3"/>
  <c r="M55" i="3"/>
  <c r="V54" i="3"/>
  <c r="U54" i="3"/>
  <c r="T54" i="3"/>
  <c r="S54" i="3"/>
  <c r="R54" i="3"/>
  <c r="P54" i="3"/>
  <c r="O54" i="3"/>
  <c r="N54" i="3"/>
  <c r="M54" i="3"/>
  <c r="Q54" i="3" s="1"/>
  <c r="Y53" i="3"/>
  <c r="V53" i="3"/>
  <c r="U53" i="3"/>
  <c r="Z53" i="3" s="1"/>
  <c r="T53" i="3"/>
  <c r="X53" i="3" s="1"/>
  <c r="S53" i="3"/>
  <c r="R53" i="3"/>
  <c r="W53" i="3" s="1"/>
  <c r="P53" i="3"/>
  <c r="O53" i="3"/>
  <c r="N53" i="3"/>
  <c r="M53" i="3"/>
  <c r="Q53" i="3" s="1"/>
  <c r="X52" i="3"/>
  <c r="V52" i="3"/>
  <c r="U52" i="3"/>
  <c r="Z52" i="3" s="1"/>
  <c r="T52" i="3"/>
  <c r="Y52" i="3" s="1"/>
  <c r="S52" i="3"/>
  <c r="W52" i="3" s="1"/>
  <c r="R52" i="3"/>
  <c r="P52" i="3"/>
  <c r="O52" i="3"/>
  <c r="N52" i="3"/>
  <c r="M52" i="3"/>
  <c r="V51" i="3"/>
  <c r="U51" i="3"/>
  <c r="T51" i="3"/>
  <c r="Y51" i="3" s="1"/>
  <c r="S51" i="3"/>
  <c r="X51" i="3" s="1"/>
  <c r="R51" i="3"/>
  <c r="Z51" i="3" s="1"/>
  <c r="P51" i="3"/>
  <c r="O51" i="3"/>
  <c r="N51" i="3"/>
  <c r="M51" i="3"/>
  <c r="Q51" i="3" s="1"/>
  <c r="V50" i="3"/>
  <c r="U50" i="3"/>
  <c r="T50" i="3"/>
  <c r="S50" i="3"/>
  <c r="R50" i="3"/>
  <c r="P50" i="3"/>
  <c r="O50" i="3"/>
  <c r="N50" i="3"/>
  <c r="M50" i="3"/>
  <c r="Q50" i="3" s="1"/>
  <c r="Y49" i="3"/>
  <c r="V49" i="3"/>
  <c r="U49" i="3"/>
  <c r="Z49" i="3" s="1"/>
  <c r="T49" i="3"/>
  <c r="X49" i="3" s="1"/>
  <c r="S49" i="3"/>
  <c r="R49" i="3"/>
  <c r="W49" i="3" s="1"/>
  <c r="P49" i="3"/>
  <c r="O49" i="3"/>
  <c r="N49" i="3"/>
  <c r="M49" i="3"/>
  <c r="Q49" i="3" s="1"/>
  <c r="X48" i="3"/>
  <c r="V48" i="3"/>
  <c r="U48" i="3"/>
  <c r="Z48" i="3" s="1"/>
  <c r="T48" i="3"/>
  <c r="Y48" i="3" s="1"/>
  <c r="S48" i="3"/>
  <c r="W48" i="3" s="1"/>
  <c r="R48" i="3"/>
  <c r="P48" i="3"/>
  <c r="O48" i="3"/>
  <c r="N48" i="3"/>
  <c r="M48" i="3"/>
  <c r="V47" i="3"/>
  <c r="U47" i="3"/>
  <c r="T47" i="3"/>
  <c r="Y47" i="3" s="1"/>
  <c r="S47" i="3"/>
  <c r="X47" i="3" s="1"/>
  <c r="R47" i="3"/>
  <c r="Z47" i="3" s="1"/>
  <c r="P47" i="3"/>
  <c r="O47" i="3"/>
  <c r="N47" i="3"/>
  <c r="M47" i="3"/>
  <c r="V46" i="3"/>
  <c r="U46" i="3"/>
  <c r="T46" i="3"/>
  <c r="S46" i="3"/>
  <c r="R46" i="3"/>
  <c r="P46" i="3"/>
  <c r="O46" i="3"/>
  <c r="N46" i="3"/>
  <c r="M46" i="3"/>
  <c r="Q46" i="3" s="1"/>
  <c r="Y45" i="3"/>
  <c r="V45" i="3"/>
  <c r="U45" i="3"/>
  <c r="Z45" i="3" s="1"/>
  <c r="T45" i="3"/>
  <c r="X45" i="3" s="1"/>
  <c r="S45" i="3"/>
  <c r="R45" i="3"/>
  <c r="W45" i="3" s="1"/>
  <c r="P45" i="3"/>
  <c r="O45" i="3"/>
  <c r="N45" i="3"/>
  <c r="M45" i="3"/>
  <c r="Q45" i="3" s="1"/>
  <c r="AC44" i="3"/>
  <c r="Y44" i="3"/>
  <c r="V44" i="3"/>
  <c r="U44" i="3"/>
  <c r="Z44" i="3" s="1"/>
  <c r="T44" i="3"/>
  <c r="X44" i="3" s="1"/>
  <c r="S44" i="3"/>
  <c r="R44" i="3"/>
  <c r="W44" i="3" s="1"/>
  <c r="P44" i="3"/>
  <c r="O44" i="3"/>
  <c r="N44" i="3"/>
  <c r="M44" i="3"/>
  <c r="Q44" i="3" s="1"/>
  <c r="AC43" i="3"/>
  <c r="Y43" i="3"/>
  <c r="V43" i="3"/>
  <c r="U43" i="3"/>
  <c r="Z43" i="3" s="1"/>
  <c r="T43" i="3"/>
  <c r="X43" i="3" s="1"/>
  <c r="S43" i="3"/>
  <c r="R43" i="3"/>
  <c r="W43" i="3" s="1"/>
  <c r="P43" i="3"/>
  <c r="O43" i="3"/>
  <c r="N43" i="3"/>
  <c r="M43" i="3"/>
  <c r="Q43" i="3" s="1"/>
  <c r="V42" i="3"/>
  <c r="U42" i="3"/>
  <c r="Z42" i="3" s="1"/>
  <c r="T42" i="3"/>
  <c r="S42" i="3"/>
  <c r="X42" i="3" s="1"/>
  <c r="R42" i="3"/>
  <c r="P42" i="3"/>
  <c r="O42" i="3"/>
  <c r="N42" i="3"/>
  <c r="M42" i="3"/>
  <c r="V41" i="3"/>
  <c r="U41" i="3"/>
  <c r="T41" i="3"/>
  <c r="S41" i="3"/>
  <c r="X41" i="3" s="1"/>
  <c r="R41" i="3"/>
  <c r="Z41" i="3" s="1"/>
  <c r="P41" i="3"/>
  <c r="O41" i="3"/>
  <c r="N41" i="3"/>
  <c r="M41" i="3"/>
  <c r="AD40" i="3"/>
  <c r="V40" i="3"/>
  <c r="U40" i="3"/>
  <c r="T40" i="3"/>
  <c r="S40" i="3"/>
  <c r="X40" i="3" s="1"/>
  <c r="R40" i="3"/>
  <c r="P40" i="3"/>
  <c r="O40" i="3"/>
  <c r="N40" i="3"/>
  <c r="M40" i="3"/>
  <c r="Z39" i="3"/>
  <c r="V39" i="3"/>
  <c r="U39" i="3"/>
  <c r="T39" i="3"/>
  <c r="S39" i="3"/>
  <c r="R39" i="3"/>
  <c r="W39" i="3" s="1"/>
  <c r="P39" i="3"/>
  <c r="O39" i="3"/>
  <c r="N39" i="3"/>
  <c r="M39" i="3"/>
  <c r="Q39" i="3" s="1"/>
  <c r="V38" i="3"/>
  <c r="U38" i="3"/>
  <c r="T38" i="3"/>
  <c r="X38" i="3" s="1"/>
  <c r="S38" i="3"/>
  <c r="R38" i="3"/>
  <c r="P38" i="3"/>
  <c r="O38" i="3"/>
  <c r="N38" i="3"/>
  <c r="M38" i="3"/>
  <c r="V37" i="3"/>
  <c r="U37" i="3"/>
  <c r="Z37" i="3" s="1"/>
  <c r="T37" i="3"/>
  <c r="S37" i="3"/>
  <c r="X37" i="3" s="1"/>
  <c r="R37" i="3"/>
  <c r="P37" i="3"/>
  <c r="O37" i="3"/>
  <c r="N37" i="3"/>
  <c r="M37" i="3"/>
  <c r="V36" i="3"/>
  <c r="U36" i="3"/>
  <c r="T36" i="3"/>
  <c r="S36" i="3"/>
  <c r="X36" i="3" s="1"/>
  <c r="R36" i="3"/>
  <c r="P36" i="3"/>
  <c r="O36" i="3"/>
  <c r="N36" i="3"/>
  <c r="M36" i="3"/>
  <c r="Z35" i="3"/>
  <c r="V35" i="3"/>
  <c r="U35" i="3"/>
  <c r="T35" i="3"/>
  <c r="S35" i="3"/>
  <c r="R35" i="3"/>
  <c r="W35" i="3" s="1"/>
  <c r="P35" i="3"/>
  <c r="O35" i="3"/>
  <c r="N35" i="3"/>
  <c r="M35" i="3"/>
  <c r="Q35" i="3" s="1"/>
  <c r="Y34" i="3"/>
  <c r="V34" i="3"/>
  <c r="U34" i="3"/>
  <c r="T34" i="3"/>
  <c r="X34" i="3" s="1"/>
  <c r="S34" i="3"/>
  <c r="R34" i="3"/>
  <c r="P34" i="3"/>
  <c r="O34" i="3"/>
  <c r="N34" i="3"/>
  <c r="M34" i="3"/>
  <c r="V33" i="3"/>
  <c r="U33" i="3"/>
  <c r="T33" i="3"/>
  <c r="S33" i="3"/>
  <c r="R33" i="3"/>
  <c r="P33" i="3"/>
  <c r="O33" i="3"/>
  <c r="N33" i="3"/>
  <c r="M33" i="3"/>
  <c r="Q33" i="3" s="1"/>
  <c r="V32" i="3"/>
  <c r="U32" i="3"/>
  <c r="T32" i="3"/>
  <c r="S32" i="3"/>
  <c r="R32" i="3"/>
  <c r="P32" i="3"/>
  <c r="O32" i="3"/>
  <c r="N32" i="3"/>
  <c r="M32" i="3"/>
  <c r="Q32" i="3" s="1"/>
  <c r="AF31" i="3"/>
  <c r="AF32" i="3" s="1"/>
  <c r="AF33" i="3" s="1"/>
  <c r="AE31" i="3"/>
  <c r="AE32" i="3" s="1"/>
  <c r="AE33" i="3" s="1"/>
  <c r="V31" i="3"/>
  <c r="U31" i="3"/>
  <c r="T31" i="3"/>
  <c r="S31" i="3"/>
  <c r="X31" i="3" s="1"/>
  <c r="R31" i="3"/>
  <c r="P31" i="3"/>
  <c r="O31" i="3"/>
  <c r="N31" i="3"/>
  <c r="M31" i="3"/>
  <c r="V30" i="3"/>
  <c r="U30" i="3"/>
  <c r="T30" i="3"/>
  <c r="S30" i="3"/>
  <c r="X30" i="3" s="1"/>
  <c r="R30" i="3"/>
  <c r="P30" i="3"/>
  <c r="O30" i="3"/>
  <c r="N30" i="3"/>
  <c r="M30" i="3"/>
  <c r="V29" i="3"/>
  <c r="U29" i="3"/>
  <c r="T29" i="3"/>
  <c r="S29" i="3"/>
  <c r="R29" i="3"/>
  <c r="P29" i="3"/>
  <c r="O29" i="3"/>
  <c r="N29" i="3"/>
  <c r="M29" i="3"/>
  <c r="Q29" i="3" s="1"/>
  <c r="V28" i="3"/>
  <c r="U28" i="3"/>
  <c r="T28" i="3"/>
  <c r="Y28" i="3" s="1"/>
  <c r="S28" i="3"/>
  <c r="R28" i="3"/>
  <c r="W28" i="3" s="1"/>
  <c r="P28" i="3"/>
  <c r="O28" i="3"/>
  <c r="N28" i="3"/>
  <c r="M28" i="3"/>
  <c r="Q28" i="3" s="1"/>
  <c r="V27" i="3"/>
  <c r="U27" i="3"/>
  <c r="T27" i="3"/>
  <c r="S27" i="3"/>
  <c r="X27" i="3" s="1"/>
  <c r="R27" i="3"/>
  <c r="P27" i="3"/>
  <c r="O27" i="3"/>
  <c r="N27" i="3"/>
  <c r="M27" i="3"/>
  <c r="V26" i="3"/>
  <c r="U26" i="3"/>
  <c r="T26" i="3"/>
  <c r="S26" i="3"/>
  <c r="R26" i="3"/>
  <c r="P26" i="3"/>
  <c r="O26" i="3"/>
  <c r="N26" i="3"/>
  <c r="M26" i="3"/>
  <c r="V25" i="3"/>
  <c r="U25" i="3"/>
  <c r="T25" i="3"/>
  <c r="S25" i="3"/>
  <c r="R25" i="3"/>
  <c r="P25" i="3"/>
  <c r="O25" i="3"/>
  <c r="N25" i="3"/>
  <c r="M25" i="3"/>
  <c r="Q25" i="3" s="1"/>
  <c r="V24" i="3"/>
  <c r="U24" i="3"/>
  <c r="T24" i="3"/>
  <c r="Y24" i="3" s="1"/>
  <c r="S24" i="3"/>
  <c r="R24" i="3"/>
  <c r="W24" i="3" s="1"/>
  <c r="P24" i="3"/>
  <c r="O24" i="3"/>
  <c r="N24" i="3"/>
  <c r="M24" i="3"/>
  <c r="Q24" i="3" s="1"/>
  <c r="V23" i="3"/>
  <c r="U23" i="3"/>
  <c r="T23" i="3"/>
  <c r="S23" i="3"/>
  <c r="X23" i="3" s="1"/>
  <c r="R23" i="3"/>
  <c r="P23" i="3"/>
  <c r="O23" i="3"/>
  <c r="N23" i="3"/>
  <c r="M23" i="3"/>
  <c r="V22" i="3"/>
  <c r="U22" i="3"/>
  <c r="T22" i="3"/>
  <c r="S22" i="3"/>
  <c r="R22" i="3"/>
  <c r="P22" i="3"/>
  <c r="O22" i="3"/>
  <c r="N22" i="3"/>
  <c r="M22" i="3"/>
  <c r="V21" i="3"/>
  <c r="U21" i="3"/>
  <c r="T21" i="3"/>
  <c r="S21" i="3"/>
  <c r="R21" i="3"/>
  <c r="P21" i="3"/>
  <c r="O21" i="3"/>
  <c r="N21" i="3"/>
  <c r="M21" i="3"/>
  <c r="Z20" i="3"/>
  <c r="V20" i="3"/>
  <c r="U20" i="3"/>
  <c r="T20" i="3"/>
  <c r="S20" i="3"/>
  <c r="X20" i="3" s="1"/>
  <c r="R20" i="3"/>
  <c r="P20" i="3"/>
  <c r="O20" i="3"/>
  <c r="N20" i="3"/>
  <c r="M20" i="3"/>
  <c r="V19" i="3"/>
  <c r="U19" i="3"/>
  <c r="T19" i="3"/>
  <c r="S19" i="3"/>
  <c r="R19" i="3"/>
  <c r="P19" i="3"/>
  <c r="O19" i="3"/>
  <c r="N19" i="3"/>
  <c r="M19" i="3"/>
  <c r="Z18" i="3"/>
  <c r="V18" i="3"/>
  <c r="U18" i="3"/>
  <c r="T18" i="3"/>
  <c r="S18" i="3"/>
  <c r="X18" i="3" s="1"/>
  <c r="R18" i="3"/>
  <c r="P18" i="3"/>
  <c r="O18" i="3"/>
  <c r="N18" i="3"/>
  <c r="M18" i="3"/>
  <c r="V17" i="3"/>
  <c r="U17" i="3"/>
  <c r="T17" i="3"/>
  <c r="S17" i="3"/>
  <c r="R17" i="3"/>
  <c r="P17" i="3"/>
  <c r="O17" i="3"/>
  <c r="N17" i="3"/>
  <c r="M17" i="3"/>
  <c r="Z16" i="3"/>
  <c r="V16" i="3"/>
  <c r="U16" i="3"/>
  <c r="T16" i="3"/>
  <c r="S16" i="3"/>
  <c r="X16" i="3" s="1"/>
  <c r="R16" i="3"/>
  <c r="P16" i="3"/>
  <c r="O16" i="3"/>
  <c r="N16" i="3"/>
  <c r="M16" i="3"/>
  <c r="V15" i="3"/>
  <c r="U15" i="3"/>
  <c r="T15" i="3"/>
  <c r="S15" i="3"/>
  <c r="R15" i="3"/>
  <c r="P15" i="3"/>
  <c r="O15" i="3"/>
  <c r="N15" i="3"/>
  <c r="M15" i="3"/>
  <c r="Z14" i="3"/>
  <c r="V14" i="3"/>
  <c r="U14" i="3"/>
  <c r="T14" i="3"/>
  <c r="S14" i="3"/>
  <c r="X14" i="3" s="1"/>
  <c r="R14" i="3"/>
  <c r="P14" i="3"/>
  <c r="O14" i="3"/>
  <c r="N14" i="3"/>
  <c r="M14" i="3"/>
  <c r="V13" i="3"/>
  <c r="U13" i="3"/>
  <c r="T13" i="3"/>
  <c r="S13" i="3"/>
  <c r="R13" i="3"/>
  <c r="P13" i="3"/>
  <c r="O13" i="3"/>
  <c r="N13" i="3"/>
  <c r="M13" i="3"/>
  <c r="Z12" i="3"/>
  <c r="V12" i="3"/>
  <c r="U12" i="3"/>
  <c r="T12" i="3"/>
  <c r="S12" i="3"/>
  <c r="X12" i="3" s="1"/>
  <c r="R12" i="3"/>
  <c r="P12" i="3"/>
  <c r="O12" i="3"/>
  <c r="N12" i="3"/>
  <c r="M12" i="3"/>
  <c r="V11" i="3"/>
  <c r="U11" i="3"/>
  <c r="T11" i="3"/>
  <c r="S11" i="3"/>
  <c r="R11" i="3"/>
  <c r="P11" i="3"/>
  <c r="O11" i="3"/>
  <c r="N11" i="3"/>
  <c r="M11" i="3"/>
  <c r="Z10" i="3"/>
  <c r="V10" i="3"/>
  <c r="U10" i="3"/>
  <c r="T10" i="3"/>
  <c r="S10" i="3"/>
  <c r="X10" i="3" s="1"/>
  <c r="R10" i="3"/>
  <c r="P10" i="3"/>
  <c r="O10" i="3"/>
  <c r="N10" i="3"/>
  <c r="M10" i="3"/>
  <c r="V9" i="3"/>
  <c r="U9" i="3"/>
  <c r="T9" i="3"/>
  <c r="S9" i="3"/>
  <c r="R9" i="3"/>
  <c r="P9" i="3"/>
  <c r="O9" i="3"/>
  <c r="N9" i="3"/>
  <c r="M9" i="3"/>
  <c r="Z8" i="3"/>
  <c r="V8" i="3"/>
  <c r="U8" i="3"/>
  <c r="T8" i="3"/>
  <c r="S8" i="3"/>
  <c r="X8" i="3" s="1"/>
  <c r="R8" i="3"/>
  <c r="P8" i="3"/>
  <c r="O8" i="3"/>
  <c r="N8" i="3"/>
  <c r="M8" i="3"/>
  <c r="V7" i="3"/>
  <c r="U7" i="3"/>
  <c r="T7" i="3"/>
  <c r="S7" i="3"/>
  <c r="R7" i="3"/>
  <c r="P7" i="3"/>
  <c r="O7" i="3"/>
  <c r="N7" i="3"/>
  <c r="M7" i="3"/>
  <c r="Z6" i="3"/>
  <c r="V6" i="3"/>
  <c r="U6" i="3"/>
  <c r="T6" i="3"/>
  <c r="S6" i="3"/>
  <c r="X6" i="3" s="1"/>
  <c r="R6" i="3"/>
  <c r="P6" i="3"/>
  <c r="O6" i="3"/>
  <c r="N6" i="3"/>
  <c r="M6" i="3"/>
  <c r="V5" i="3"/>
  <c r="U5" i="3"/>
  <c r="T5" i="3"/>
  <c r="S5" i="3"/>
  <c r="R5" i="3"/>
  <c r="P5" i="3"/>
  <c r="O5" i="3"/>
  <c r="N5" i="3"/>
  <c r="M5" i="3"/>
  <c r="Y4" i="3"/>
  <c r="V4" i="3"/>
  <c r="U4" i="3"/>
  <c r="Z4" i="3" s="1"/>
  <c r="T4" i="3"/>
  <c r="S4" i="3"/>
  <c r="X4" i="3" s="1"/>
  <c r="R4" i="3"/>
  <c r="P4" i="3"/>
  <c r="O4" i="3"/>
  <c r="N4" i="3"/>
  <c r="M4" i="3"/>
  <c r="R423" i="7"/>
  <c r="F423" i="7" a="1"/>
  <c r="F423" i="7" s="1"/>
  <c r="N423" i="7" s="1"/>
  <c r="R422" i="7"/>
  <c r="F422" i="7" a="1"/>
  <c r="F422" i="7" s="1"/>
  <c r="N422" i="7" s="1"/>
  <c r="R421" i="7"/>
  <c r="F421" i="7" a="1"/>
  <c r="F421" i="7" s="1"/>
  <c r="N421" i="7" s="1"/>
  <c r="R420" i="7"/>
  <c r="F420" i="7" a="1"/>
  <c r="F420" i="7" s="1"/>
  <c r="N420" i="7" s="1"/>
  <c r="R419" i="7"/>
  <c r="F419" i="7" a="1"/>
  <c r="F419" i="7" s="1"/>
  <c r="N419" i="7" s="1"/>
  <c r="R418" i="7"/>
  <c r="F418" i="7" a="1"/>
  <c r="F418" i="7" s="1"/>
  <c r="N418" i="7" s="1"/>
  <c r="R417" i="7"/>
  <c r="F417" i="7" a="1"/>
  <c r="F417" i="7"/>
  <c r="N417" i="7" s="1"/>
  <c r="R416" i="7"/>
  <c r="F416" i="7" a="1"/>
  <c r="F416" i="7"/>
  <c r="N416" i="7" s="1"/>
  <c r="P416" i="7" s="1"/>
  <c r="R415" i="7"/>
  <c r="F415" i="7" a="1"/>
  <c r="F415" i="7" s="1"/>
  <c r="N415" i="7" s="1"/>
  <c r="R414" i="7"/>
  <c r="F414" i="7" a="1"/>
  <c r="F414" i="7" s="1"/>
  <c r="N414" i="7" s="1"/>
  <c r="R413" i="7"/>
  <c r="F413" i="7" a="1"/>
  <c r="F413" i="7" s="1"/>
  <c r="N413" i="7" s="1"/>
  <c r="R412" i="7"/>
  <c r="F412" i="7" a="1"/>
  <c r="F412" i="7" s="1"/>
  <c r="N412" i="7" s="1"/>
  <c r="R411" i="7"/>
  <c r="F411" i="7" a="1"/>
  <c r="F411" i="7" s="1"/>
  <c r="N411" i="7" s="1"/>
  <c r="R410" i="7"/>
  <c r="F410" i="7" a="1"/>
  <c r="F410" i="7" s="1"/>
  <c r="N410" i="7" s="1"/>
  <c r="R409" i="7"/>
  <c r="F409" i="7" a="1"/>
  <c r="F409" i="7"/>
  <c r="N409" i="7" s="1"/>
  <c r="R408" i="7"/>
  <c r="F408" i="7" a="1"/>
  <c r="F408" i="7" s="1"/>
  <c r="N408" i="7" s="1"/>
  <c r="R407" i="7"/>
  <c r="F407" i="7" a="1"/>
  <c r="F407" i="7" s="1"/>
  <c r="N407" i="7" s="1"/>
  <c r="O407" i="7" s="1"/>
  <c r="R406" i="7"/>
  <c r="F406" i="7" a="1"/>
  <c r="F406" i="7" s="1"/>
  <c r="N406" i="7" s="1"/>
  <c r="R405" i="7"/>
  <c r="F405" i="7" a="1"/>
  <c r="F405" i="7" s="1"/>
  <c r="N405" i="7" s="1"/>
  <c r="O405" i="7" s="1"/>
  <c r="R404" i="7"/>
  <c r="F404" i="7" a="1"/>
  <c r="F404" i="7" s="1"/>
  <c r="N404" i="7" s="1"/>
  <c r="R403" i="7"/>
  <c r="F403" i="7" a="1"/>
  <c r="F403" i="7" s="1"/>
  <c r="N403" i="7" s="1"/>
  <c r="O403" i="7" s="1"/>
  <c r="R402" i="7"/>
  <c r="N402" i="7"/>
  <c r="F402" i="7" a="1"/>
  <c r="F402" i="7" s="1"/>
  <c r="R401" i="7"/>
  <c r="F401" i="7" a="1"/>
  <c r="F401" i="7" s="1"/>
  <c r="N401" i="7" s="1"/>
  <c r="O401" i="7" s="1"/>
  <c r="R400" i="7"/>
  <c r="F400" i="7" a="1"/>
  <c r="F400" i="7" s="1"/>
  <c r="N400" i="7" s="1"/>
  <c r="R399" i="7"/>
  <c r="F399" i="7" a="1"/>
  <c r="F399" i="7" s="1"/>
  <c r="N399" i="7" s="1"/>
  <c r="R398" i="7"/>
  <c r="F398" i="7" a="1"/>
  <c r="F398" i="7" s="1"/>
  <c r="N398" i="7" s="1"/>
  <c r="R397" i="7"/>
  <c r="F397" i="7" a="1"/>
  <c r="F397" i="7" s="1"/>
  <c r="N397" i="7" s="1"/>
  <c r="O397" i="7" s="1"/>
  <c r="R396" i="7"/>
  <c r="N396" i="7"/>
  <c r="F396" i="7" a="1"/>
  <c r="F396" i="7" s="1"/>
  <c r="R395" i="7"/>
  <c r="F395" i="7" a="1"/>
  <c r="F395" i="7" s="1"/>
  <c r="N395" i="7" s="1"/>
  <c r="P395" i="7" s="1"/>
  <c r="R394" i="7"/>
  <c r="N394" i="7"/>
  <c r="F394" i="7" a="1"/>
  <c r="F394" i="7" s="1"/>
  <c r="R393" i="7"/>
  <c r="F393" i="7" a="1"/>
  <c r="F393" i="7" s="1"/>
  <c r="N393" i="7" s="1"/>
  <c r="P393" i="7" s="1"/>
  <c r="R392" i="7"/>
  <c r="N392" i="7"/>
  <c r="F392" i="7" a="1"/>
  <c r="F392" i="7" s="1"/>
  <c r="R391" i="7"/>
  <c r="F391" i="7" a="1"/>
  <c r="F391" i="7" s="1"/>
  <c r="N391" i="7" s="1"/>
  <c r="P391" i="7" s="1"/>
  <c r="R390" i="7"/>
  <c r="N390" i="7"/>
  <c r="F390" i="7" a="1"/>
  <c r="F390" i="7" s="1"/>
  <c r="R389" i="7"/>
  <c r="F389" i="7" a="1"/>
  <c r="F389" i="7" s="1"/>
  <c r="N389" i="7" s="1"/>
  <c r="P389" i="7" s="1"/>
  <c r="R388" i="7"/>
  <c r="N388" i="7"/>
  <c r="F388" i="7" a="1"/>
  <c r="F388" i="7" s="1"/>
  <c r="R387" i="7"/>
  <c r="F387" i="7" a="1"/>
  <c r="F387" i="7" s="1"/>
  <c r="N387" i="7" s="1"/>
  <c r="P387" i="7" s="1"/>
  <c r="R386" i="7"/>
  <c r="N386" i="7"/>
  <c r="F386" i="7" a="1"/>
  <c r="F386" i="7" s="1"/>
  <c r="R385" i="7"/>
  <c r="F385" i="7" a="1"/>
  <c r="F385" i="7" s="1"/>
  <c r="N385" i="7" s="1"/>
  <c r="P385" i="7" s="1"/>
  <c r="R384" i="7"/>
  <c r="N384" i="7"/>
  <c r="F384" i="7" a="1"/>
  <c r="F384" i="7" s="1"/>
  <c r="R383" i="7"/>
  <c r="F383" i="7" a="1"/>
  <c r="F383" i="7" s="1"/>
  <c r="N383" i="7" s="1"/>
  <c r="P383" i="7" s="1"/>
  <c r="R382" i="7"/>
  <c r="N382" i="7"/>
  <c r="F382" i="7" a="1"/>
  <c r="F382" i="7" s="1"/>
  <c r="R381" i="7"/>
  <c r="F381" i="7" a="1"/>
  <c r="F381" i="7" s="1"/>
  <c r="N381" i="7" s="1"/>
  <c r="P381" i="7" s="1"/>
  <c r="R380" i="7"/>
  <c r="N380" i="7"/>
  <c r="F380" i="7" a="1"/>
  <c r="F380" i="7" s="1"/>
  <c r="R379" i="7"/>
  <c r="F379" i="7" a="1"/>
  <c r="F379" i="7" s="1"/>
  <c r="N379" i="7" s="1"/>
  <c r="P379" i="7" s="1"/>
  <c r="R378" i="7"/>
  <c r="N378" i="7"/>
  <c r="F378" i="7" a="1"/>
  <c r="F378" i="7" s="1"/>
  <c r="R377" i="7"/>
  <c r="F377" i="7" a="1"/>
  <c r="F377" i="7" s="1"/>
  <c r="N377" i="7" s="1"/>
  <c r="P377" i="7" s="1"/>
  <c r="R376" i="7"/>
  <c r="F376" i="7" a="1"/>
  <c r="F376" i="7" s="1"/>
  <c r="N376" i="7" s="1"/>
  <c r="R375" i="7"/>
  <c r="F375" i="7" a="1"/>
  <c r="F375" i="7" s="1"/>
  <c r="N375" i="7" s="1"/>
  <c r="O375" i="7" s="1"/>
  <c r="R374" i="7"/>
  <c r="N374" i="7"/>
  <c r="F374" i="7" a="1"/>
  <c r="F374" i="7" s="1"/>
  <c r="R373" i="7"/>
  <c r="F373" i="7" a="1"/>
  <c r="F373" i="7" s="1"/>
  <c r="N373" i="7" s="1"/>
  <c r="O373" i="7" s="1"/>
  <c r="R372" i="7"/>
  <c r="F372" i="7" a="1"/>
  <c r="F372" i="7" s="1"/>
  <c r="N372" i="7" s="1"/>
  <c r="R371" i="7"/>
  <c r="F371" i="7" a="1"/>
  <c r="F371" i="7" s="1"/>
  <c r="N371" i="7" s="1"/>
  <c r="O371" i="7" s="1"/>
  <c r="R370" i="7"/>
  <c r="F370" i="7" a="1"/>
  <c r="F370" i="7" s="1"/>
  <c r="N370" i="7" s="1"/>
  <c r="R369" i="7"/>
  <c r="P369" i="7"/>
  <c r="F369" i="7" a="1"/>
  <c r="F369" i="7" s="1"/>
  <c r="N369" i="7" s="1"/>
  <c r="R368" i="7"/>
  <c r="F368" i="7" a="1"/>
  <c r="F368" i="7" s="1"/>
  <c r="N368" i="7" s="1"/>
  <c r="R367" i="7"/>
  <c r="F367" i="7" a="1"/>
  <c r="F367" i="7" s="1"/>
  <c r="N367" i="7" s="1"/>
  <c r="O367" i="7" s="1"/>
  <c r="R366" i="7"/>
  <c r="N366" i="7"/>
  <c r="F366" i="7" a="1"/>
  <c r="F366" i="7" s="1"/>
  <c r="R365" i="7"/>
  <c r="P365" i="7"/>
  <c r="F365" i="7" a="1"/>
  <c r="F365" i="7" s="1"/>
  <c r="N365" i="7" s="1"/>
  <c r="O365" i="7" s="1"/>
  <c r="R364" i="7"/>
  <c r="F364" i="7" a="1"/>
  <c r="F364" i="7" s="1"/>
  <c r="N364" i="7" s="1"/>
  <c r="R363" i="7"/>
  <c r="P363" i="7"/>
  <c r="F363" i="7" a="1"/>
  <c r="F363" i="7" s="1"/>
  <c r="N363" i="7" s="1"/>
  <c r="R362" i="7"/>
  <c r="N362" i="7"/>
  <c r="F362" i="7" a="1"/>
  <c r="F362" i="7" s="1"/>
  <c r="R361" i="7"/>
  <c r="F361" i="7" a="1"/>
  <c r="F361" i="7" s="1"/>
  <c r="N361" i="7" s="1"/>
  <c r="P361" i="7" s="1"/>
  <c r="R360" i="7"/>
  <c r="N360" i="7"/>
  <c r="F360" i="7" a="1"/>
  <c r="F360" i="7" s="1"/>
  <c r="R359" i="7"/>
  <c r="F359" i="7" a="1"/>
  <c r="F359" i="7" s="1"/>
  <c r="N359" i="7" s="1"/>
  <c r="P359" i="7" s="1"/>
  <c r="R358" i="7"/>
  <c r="N358" i="7"/>
  <c r="F358" i="7" a="1"/>
  <c r="F358" i="7" s="1"/>
  <c r="R357" i="7"/>
  <c r="F357" i="7" a="1"/>
  <c r="F357" i="7" s="1"/>
  <c r="N357" i="7" s="1"/>
  <c r="P357" i="7" s="1"/>
  <c r="R356" i="7"/>
  <c r="N356" i="7"/>
  <c r="F356" i="7" a="1"/>
  <c r="F356" i="7" s="1"/>
  <c r="R355" i="7"/>
  <c r="F355" i="7" a="1"/>
  <c r="F355" i="7" s="1"/>
  <c r="N355" i="7" s="1"/>
  <c r="P355" i="7" s="1"/>
  <c r="R354" i="7"/>
  <c r="N354" i="7"/>
  <c r="F354" i="7" a="1"/>
  <c r="F354" i="7" s="1"/>
  <c r="R353" i="7"/>
  <c r="F353" i="7" a="1"/>
  <c r="F353" i="7" s="1"/>
  <c r="N353" i="7" s="1"/>
  <c r="O353" i="7" s="1"/>
  <c r="R352" i="7"/>
  <c r="F352" i="7" a="1"/>
  <c r="F352" i="7" s="1"/>
  <c r="N352" i="7" s="1"/>
  <c r="R351" i="7"/>
  <c r="F351" i="7" a="1"/>
  <c r="F351" i="7" s="1"/>
  <c r="N351" i="7" s="1"/>
  <c r="O351" i="7" s="1"/>
  <c r="R350" i="7"/>
  <c r="F350" i="7" a="1"/>
  <c r="F350" i="7" s="1"/>
  <c r="N350" i="7" s="1"/>
  <c r="R349" i="7"/>
  <c r="F349" i="7" a="1"/>
  <c r="F349" i="7" s="1"/>
  <c r="N349" i="7" s="1"/>
  <c r="O349" i="7" s="1"/>
  <c r="R348" i="7"/>
  <c r="N348" i="7"/>
  <c r="F348" i="7" a="1"/>
  <c r="F348" i="7" s="1"/>
  <c r="R347" i="7"/>
  <c r="P347" i="7"/>
  <c r="F347" i="7" a="1"/>
  <c r="F347" i="7" s="1"/>
  <c r="N347" i="7" s="1"/>
  <c r="O347" i="7" s="1"/>
  <c r="R346" i="7"/>
  <c r="N346" i="7"/>
  <c r="F346" i="7" a="1"/>
  <c r="F346" i="7" s="1"/>
  <c r="R345" i="7"/>
  <c r="F345" i="7" a="1"/>
  <c r="F345" i="7" s="1"/>
  <c r="N345" i="7" s="1"/>
  <c r="O345" i="7" s="1"/>
  <c r="R344" i="7"/>
  <c r="F344" i="7" a="1"/>
  <c r="F344" i="7" s="1"/>
  <c r="N344" i="7" s="1"/>
  <c r="R343" i="7"/>
  <c r="F343" i="7" a="1"/>
  <c r="F343" i="7" s="1"/>
  <c r="N343" i="7" s="1"/>
  <c r="O343" i="7" s="1"/>
  <c r="R342" i="7"/>
  <c r="N342" i="7"/>
  <c r="F342" i="7" a="1"/>
  <c r="F342" i="7" s="1"/>
  <c r="R341" i="7"/>
  <c r="F341" i="7" a="1"/>
  <c r="F341" i="7" s="1"/>
  <c r="N341" i="7" s="1"/>
  <c r="O341" i="7" s="1"/>
  <c r="R340" i="7"/>
  <c r="F340" i="7" a="1"/>
  <c r="F340" i="7" s="1"/>
  <c r="N340" i="7" s="1"/>
  <c r="R339" i="7"/>
  <c r="F339" i="7" a="1"/>
  <c r="F339" i="7" s="1"/>
  <c r="N339" i="7" s="1"/>
  <c r="O339" i="7" s="1"/>
  <c r="R338" i="7"/>
  <c r="N338" i="7"/>
  <c r="F338" i="7" a="1"/>
  <c r="F338" i="7" s="1"/>
  <c r="R337" i="7"/>
  <c r="F337" i="7" a="1"/>
  <c r="F337" i="7" s="1"/>
  <c r="N337" i="7" s="1"/>
  <c r="O337" i="7" s="1"/>
  <c r="R336" i="7"/>
  <c r="F336" i="7" a="1"/>
  <c r="F336" i="7" s="1"/>
  <c r="N336" i="7" s="1"/>
  <c r="R335" i="7"/>
  <c r="F335" i="7" a="1"/>
  <c r="F335" i="7" s="1"/>
  <c r="N335" i="7" s="1"/>
  <c r="O335" i="7" s="1"/>
  <c r="R334" i="7"/>
  <c r="N334" i="7"/>
  <c r="F334" i="7" a="1"/>
  <c r="F334" i="7" s="1"/>
  <c r="R333" i="7"/>
  <c r="F333" i="7" a="1"/>
  <c r="F333" i="7" s="1"/>
  <c r="N333" i="7" s="1"/>
  <c r="O333" i="7" s="1"/>
  <c r="R332" i="7"/>
  <c r="F332" i="7" a="1"/>
  <c r="F332" i="7" s="1"/>
  <c r="N332" i="7" s="1"/>
  <c r="R331" i="7"/>
  <c r="F331" i="7" a="1"/>
  <c r="F331" i="7" s="1"/>
  <c r="N331" i="7" s="1"/>
  <c r="O331" i="7" s="1"/>
  <c r="R330" i="7"/>
  <c r="F330" i="7" a="1"/>
  <c r="F330" i="7" s="1"/>
  <c r="N330" i="7" s="1"/>
  <c r="R329" i="7"/>
  <c r="F329" i="7" a="1"/>
  <c r="F329" i="7" s="1"/>
  <c r="N329" i="7" s="1"/>
  <c r="R328" i="7"/>
  <c r="F328" i="7" a="1"/>
  <c r="F328" i="7" s="1"/>
  <c r="N328" i="7" s="1"/>
  <c r="R327" i="7"/>
  <c r="P327" i="7"/>
  <c r="F327" i="7" a="1"/>
  <c r="F327" i="7" s="1"/>
  <c r="N327" i="7" s="1"/>
  <c r="O327" i="7" s="1"/>
  <c r="R326" i="7"/>
  <c r="F326" i="7" a="1"/>
  <c r="F326" i="7" s="1"/>
  <c r="N326" i="7" s="1"/>
  <c r="R325" i="7"/>
  <c r="P325" i="7"/>
  <c r="F325" i="7" a="1"/>
  <c r="F325" i="7" s="1"/>
  <c r="N325" i="7" s="1"/>
  <c r="R324" i="7"/>
  <c r="F324" i="7" a="1"/>
  <c r="F324" i="7" s="1"/>
  <c r="N324" i="7" s="1"/>
  <c r="R323" i="7"/>
  <c r="P323" i="7"/>
  <c r="F323" i="7" a="1"/>
  <c r="F323" i="7" s="1"/>
  <c r="N323" i="7" s="1"/>
  <c r="R322" i="7"/>
  <c r="F322" i="7" a="1"/>
  <c r="F322" i="7" s="1"/>
  <c r="N322" i="7" s="1"/>
  <c r="R321" i="7"/>
  <c r="P321" i="7"/>
  <c r="F321" i="7" a="1"/>
  <c r="F321" i="7" s="1"/>
  <c r="N321" i="7" s="1"/>
  <c r="R320" i="7"/>
  <c r="F320" i="7" a="1"/>
  <c r="F320" i="7" s="1"/>
  <c r="N320" i="7" s="1"/>
  <c r="R319" i="7"/>
  <c r="P319" i="7"/>
  <c r="F319" i="7" a="1"/>
  <c r="F319" i="7" s="1"/>
  <c r="N319" i="7" s="1"/>
  <c r="R318" i="7"/>
  <c r="F318" i="7" a="1"/>
  <c r="F318" i="7" s="1"/>
  <c r="N318" i="7" s="1"/>
  <c r="R317" i="7"/>
  <c r="P317" i="7"/>
  <c r="F317" i="7" a="1"/>
  <c r="F317" i="7" s="1"/>
  <c r="N317" i="7" s="1"/>
  <c r="R316" i="7"/>
  <c r="F316" i="7" a="1"/>
  <c r="F316" i="7" s="1"/>
  <c r="N316" i="7" s="1"/>
  <c r="R315" i="7"/>
  <c r="P315" i="7"/>
  <c r="F315" i="7" a="1"/>
  <c r="F315" i="7" s="1"/>
  <c r="N315" i="7" s="1"/>
  <c r="R314" i="7"/>
  <c r="F314" i="7" a="1"/>
  <c r="F314" i="7" s="1"/>
  <c r="N314" i="7" s="1"/>
  <c r="R313" i="7"/>
  <c r="P313" i="7"/>
  <c r="F313" i="7" a="1"/>
  <c r="F313" i="7" s="1"/>
  <c r="N313" i="7" s="1"/>
  <c r="R312" i="7"/>
  <c r="F312" i="7" a="1"/>
  <c r="F312" i="7" s="1"/>
  <c r="N312" i="7" s="1"/>
  <c r="R311" i="7"/>
  <c r="P311" i="7"/>
  <c r="F311" i="7" a="1"/>
  <c r="F311" i="7" s="1"/>
  <c r="N311" i="7" s="1"/>
  <c r="R310" i="7"/>
  <c r="F310" i="7" a="1"/>
  <c r="F310" i="7" s="1"/>
  <c r="N310" i="7" s="1"/>
  <c r="R309" i="7"/>
  <c r="P309" i="7"/>
  <c r="F309" i="7" a="1"/>
  <c r="F309" i="7" s="1"/>
  <c r="N309" i="7" s="1"/>
  <c r="R308" i="7"/>
  <c r="F308" i="7" a="1"/>
  <c r="F308" i="7" s="1"/>
  <c r="N308" i="7" s="1"/>
  <c r="R307" i="7"/>
  <c r="P307" i="7"/>
  <c r="F307" i="7" a="1"/>
  <c r="F307" i="7" s="1"/>
  <c r="N307" i="7" s="1"/>
  <c r="R306" i="7"/>
  <c r="F306" i="7" a="1"/>
  <c r="F306" i="7" s="1"/>
  <c r="N306" i="7" s="1"/>
  <c r="R305" i="7"/>
  <c r="F305" i="7" a="1"/>
  <c r="F305" i="7" s="1"/>
  <c r="N305" i="7" s="1"/>
  <c r="O305" i="7" s="1"/>
  <c r="R304" i="7"/>
  <c r="N304" i="7"/>
  <c r="F304" i="7" a="1"/>
  <c r="F304" i="7" s="1"/>
  <c r="R303" i="7"/>
  <c r="F303" i="7" a="1"/>
  <c r="F303" i="7" s="1"/>
  <c r="N303" i="7" s="1"/>
  <c r="O303" i="7" s="1"/>
  <c r="R302" i="7"/>
  <c r="F302" i="7" a="1"/>
  <c r="F302" i="7" s="1"/>
  <c r="N302" i="7" s="1"/>
  <c r="R301" i="7"/>
  <c r="F301" i="7" a="1"/>
  <c r="F301" i="7" s="1"/>
  <c r="N301" i="7" s="1"/>
  <c r="O301" i="7" s="1"/>
  <c r="R300" i="7"/>
  <c r="N300" i="7"/>
  <c r="F300" i="7" a="1"/>
  <c r="F300" i="7" s="1"/>
  <c r="R299" i="7"/>
  <c r="F299" i="7" a="1"/>
  <c r="F299" i="7" s="1"/>
  <c r="N299" i="7" s="1"/>
  <c r="P299" i="7" s="1"/>
  <c r="R298" i="7"/>
  <c r="N298" i="7"/>
  <c r="F298" i="7" a="1"/>
  <c r="F298" i="7" s="1"/>
  <c r="R297" i="7"/>
  <c r="F297" i="7" a="1"/>
  <c r="F297" i="7" s="1"/>
  <c r="N297" i="7" s="1"/>
  <c r="O297" i="7" s="1"/>
  <c r="R296" i="7"/>
  <c r="F296" i="7" a="1"/>
  <c r="F296" i="7" s="1"/>
  <c r="N296" i="7" s="1"/>
  <c r="R295" i="7"/>
  <c r="F295" i="7" a="1"/>
  <c r="F295" i="7" s="1"/>
  <c r="N295" i="7" s="1"/>
  <c r="O295" i="7" s="1"/>
  <c r="R294" i="7"/>
  <c r="F294" i="7" a="1"/>
  <c r="F294" i="7" s="1"/>
  <c r="N294" i="7" s="1"/>
  <c r="R293" i="7"/>
  <c r="F293" i="7" a="1"/>
  <c r="F293" i="7" s="1"/>
  <c r="N293" i="7" s="1"/>
  <c r="R292" i="7"/>
  <c r="N292" i="7"/>
  <c r="F292" i="7" a="1"/>
  <c r="F292" i="7" s="1"/>
  <c r="R291" i="7"/>
  <c r="F291" i="7" a="1"/>
  <c r="F291" i="7" s="1"/>
  <c r="N291" i="7" s="1"/>
  <c r="P291" i="7" s="1"/>
  <c r="R290" i="7"/>
  <c r="N290" i="7"/>
  <c r="F290" i="7" a="1"/>
  <c r="F290" i="7" s="1"/>
  <c r="R289" i="7"/>
  <c r="F289" i="7" a="1"/>
  <c r="F289" i="7" s="1"/>
  <c r="N289" i="7" s="1"/>
  <c r="P289" i="7" s="1"/>
  <c r="R288" i="7"/>
  <c r="N288" i="7"/>
  <c r="F288" i="7" a="1"/>
  <c r="F288" i="7" s="1"/>
  <c r="R287" i="7"/>
  <c r="F287" i="7" a="1"/>
  <c r="F287" i="7" s="1"/>
  <c r="N287" i="7" s="1"/>
  <c r="P287" i="7" s="1"/>
  <c r="R286" i="7"/>
  <c r="N286" i="7"/>
  <c r="F286" i="7" a="1"/>
  <c r="F286" i="7" s="1"/>
  <c r="R285" i="7"/>
  <c r="F285" i="7" a="1"/>
  <c r="F285" i="7" s="1"/>
  <c r="N285" i="7" s="1"/>
  <c r="P285" i="7" s="1"/>
  <c r="R284" i="7"/>
  <c r="N284" i="7"/>
  <c r="F284" i="7" a="1"/>
  <c r="F284" i="7" s="1"/>
  <c r="R283" i="7"/>
  <c r="F283" i="7" a="1"/>
  <c r="F283" i="7" s="1"/>
  <c r="N283" i="7" s="1"/>
  <c r="O283" i="7" s="1"/>
  <c r="R282" i="7"/>
  <c r="F282" i="7" a="1"/>
  <c r="F282" i="7" s="1"/>
  <c r="N282" i="7" s="1"/>
  <c r="R281" i="7"/>
  <c r="F281" i="7" a="1"/>
  <c r="F281" i="7" s="1"/>
  <c r="N281" i="7" s="1"/>
  <c r="O281" i="7" s="1"/>
  <c r="R280" i="7"/>
  <c r="N280" i="7"/>
  <c r="F280" i="7" a="1"/>
  <c r="F280" i="7" s="1"/>
  <c r="R279" i="7"/>
  <c r="F279" i="7" a="1"/>
  <c r="F279" i="7" s="1"/>
  <c r="N279" i="7" s="1"/>
  <c r="O279" i="7" s="1"/>
  <c r="R278" i="7"/>
  <c r="F278" i="7" a="1"/>
  <c r="F278" i="7" s="1"/>
  <c r="N278" i="7" s="1"/>
  <c r="R277" i="7"/>
  <c r="F277" i="7" a="1"/>
  <c r="F277" i="7" s="1"/>
  <c r="N277" i="7" s="1"/>
  <c r="O277" i="7" s="1"/>
  <c r="R276" i="7"/>
  <c r="N276" i="7"/>
  <c r="F276" i="7" a="1"/>
  <c r="F276" i="7" s="1"/>
  <c r="R275" i="7"/>
  <c r="F275" i="7" a="1"/>
  <c r="F275" i="7" s="1"/>
  <c r="N275" i="7" s="1"/>
  <c r="R274" i="7"/>
  <c r="F274" i="7" a="1"/>
  <c r="F274" i="7" s="1"/>
  <c r="N274" i="7" s="1"/>
  <c r="R273" i="7"/>
  <c r="F273" i="7" a="1"/>
  <c r="F273" i="7" s="1"/>
  <c r="N273" i="7" s="1"/>
  <c r="O273" i="7" s="1"/>
  <c r="R272" i="7"/>
  <c r="N272" i="7"/>
  <c r="F272" i="7" a="1"/>
  <c r="F272" i="7" s="1"/>
  <c r="R271" i="7"/>
  <c r="F271" i="7" a="1"/>
  <c r="F271" i="7" s="1"/>
  <c r="N271" i="7" s="1"/>
  <c r="R270" i="7"/>
  <c r="F270" i="7" a="1"/>
  <c r="F270" i="7" s="1"/>
  <c r="N270" i="7" s="1"/>
  <c r="R269" i="7"/>
  <c r="F269" i="7" a="1"/>
  <c r="F269" i="7" s="1"/>
  <c r="N269" i="7" s="1"/>
  <c r="O269" i="7" s="1"/>
  <c r="R268" i="7"/>
  <c r="N268" i="7"/>
  <c r="F268" i="7" a="1"/>
  <c r="F268" i="7" s="1"/>
  <c r="R267" i="7"/>
  <c r="F267" i="7" a="1"/>
  <c r="F267" i="7" s="1"/>
  <c r="N267" i="7" s="1"/>
  <c r="R266" i="7"/>
  <c r="F266" i="7" a="1"/>
  <c r="F266" i="7" s="1"/>
  <c r="N266" i="7" s="1"/>
  <c r="R265" i="7"/>
  <c r="F265" i="7" a="1"/>
  <c r="F265" i="7" s="1"/>
  <c r="N265" i="7" s="1"/>
  <c r="O265" i="7" s="1"/>
  <c r="R264" i="7"/>
  <c r="N264" i="7"/>
  <c r="F264" i="7" a="1"/>
  <c r="F264" i="7" s="1"/>
  <c r="R263" i="7"/>
  <c r="F263" i="7" a="1"/>
  <c r="F263" i="7" s="1"/>
  <c r="N263" i="7" s="1"/>
  <c r="R262" i="7"/>
  <c r="F262" i="7" a="1"/>
  <c r="F262" i="7" s="1"/>
  <c r="N262" i="7" s="1"/>
  <c r="R261" i="7"/>
  <c r="F261" i="7" a="1"/>
  <c r="F261" i="7" s="1"/>
  <c r="N261" i="7" s="1"/>
  <c r="O261" i="7" s="1"/>
  <c r="R260" i="7"/>
  <c r="F260" i="7" a="1"/>
  <c r="F260" i="7" s="1"/>
  <c r="N260" i="7" s="1"/>
  <c r="R259" i="7"/>
  <c r="F259" i="7" a="1"/>
  <c r="F259" i="7" s="1"/>
  <c r="N259" i="7" s="1"/>
  <c r="P259" i="7" s="1"/>
  <c r="R258" i="7"/>
  <c r="F258" i="7" a="1"/>
  <c r="F258" i="7" s="1"/>
  <c r="N258" i="7" s="1"/>
  <c r="R257" i="7"/>
  <c r="P257" i="7"/>
  <c r="F257" i="7" a="1"/>
  <c r="F257" i="7" s="1"/>
  <c r="N257" i="7" s="1"/>
  <c r="O257" i="7" s="1"/>
  <c r="R256" i="7"/>
  <c r="F256" i="7" a="1"/>
  <c r="F256" i="7" s="1"/>
  <c r="N256" i="7" s="1"/>
  <c r="R255" i="7"/>
  <c r="P255" i="7"/>
  <c r="F255" i="7" a="1"/>
  <c r="F255" i="7" s="1"/>
  <c r="N255" i="7" s="1"/>
  <c r="R254" i="7"/>
  <c r="F254" i="7" a="1"/>
  <c r="F254" i="7" s="1"/>
  <c r="N254" i="7" s="1"/>
  <c r="R253" i="7"/>
  <c r="P253" i="7"/>
  <c r="F253" i="7" a="1"/>
  <c r="F253" i="7" s="1"/>
  <c r="N253" i="7" s="1"/>
  <c r="R252" i="7"/>
  <c r="F252" i="7" a="1"/>
  <c r="F252" i="7" s="1"/>
  <c r="N252" i="7" s="1"/>
  <c r="R251" i="7"/>
  <c r="P251" i="7"/>
  <c r="F251" i="7" a="1"/>
  <c r="F251" i="7" s="1"/>
  <c r="N251" i="7" s="1"/>
  <c r="R250" i="7"/>
  <c r="F250" i="7" a="1"/>
  <c r="F250" i="7" s="1"/>
  <c r="N250" i="7" s="1"/>
  <c r="R249" i="7"/>
  <c r="P249" i="7"/>
  <c r="F249" i="7" a="1"/>
  <c r="F249" i="7" s="1"/>
  <c r="N249" i="7" s="1"/>
  <c r="R248" i="7"/>
  <c r="F248" i="7" a="1"/>
  <c r="F248" i="7" s="1"/>
  <c r="N248" i="7" s="1"/>
  <c r="R247" i="7"/>
  <c r="P247" i="7"/>
  <c r="F247" i="7" a="1"/>
  <c r="F247" i="7" s="1"/>
  <c r="N247" i="7" s="1"/>
  <c r="R246" i="7"/>
  <c r="F246" i="7" a="1"/>
  <c r="F246" i="7" s="1"/>
  <c r="N246" i="7" s="1"/>
  <c r="R245" i="7"/>
  <c r="P245" i="7"/>
  <c r="F245" i="7" a="1"/>
  <c r="F245" i="7" s="1"/>
  <c r="N245" i="7" s="1"/>
  <c r="R244" i="7"/>
  <c r="F244" i="7" a="1"/>
  <c r="F244" i="7" s="1"/>
  <c r="N244" i="7" s="1"/>
  <c r="R243" i="7"/>
  <c r="P243" i="7"/>
  <c r="F243" i="7" a="1"/>
  <c r="F243" i="7" s="1"/>
  <c r="N243" i="7" s="1"/>
  <c r="R242" i="7"/>
  <c r="F242" i="7" a="1"/>
  <c r="F242" i="7" s="1"/>
  <c r="N242" i="7" s="1"/>
  <c r="R241" i="7"/>
  <c r="P241" i="7"/>
  <c r="F241" i="7" a="1"/>
  <c r="F241" i="7" s="1"/>
  <c r="N241" i="7" s="1"/>
  <c r="R240" i="7"/>
  <c r="F240" i="7" a="1"/>
  <c r="F240" i="7" s="1"/>
  <c r="N240" i="7" s="1"/>
  <c r="R239" i="7"/>
  <c r="P239" i="7"/>
  <c r="F239" i="7" a="1"/>
  <c r="F239" i="7" s="1"/>
  <c r="N239" i="7" s="1"/>
  <c r="R238" i="7"/>
  <c r="F238" i="7" a="1"/>
  <c r="F238" i="7" s="1"/>
  <c r="N238" i="7" s="1"/>
  <c r="R237" i="7"/>
  <c r="P237" i="7"/>
  <c r="F237" i="7" a="1"/>
  <c r="F237" i="7" s="1"/>
  <c r="N237" i="7" s="1"/>
  <c r="R236" i="7"/>
  <c r="F236" i="7" a="1"/>
  <c r="F236" i="7" s="1"/>
  <c r="N236" i="7" s="1"/>
  <c r="R235" i="7"/>
  <c r="F235" i="7" a="1"/>
  <c r="F235" i="7" s="1"/>
  <c r="N235" i="7" s="1"/>
  <c r="R234" i="7"/>
  <c r="N234" i="7"/>
  <c r="F234" i="7" a="1"/>
  <c r="F234" i="7" s="1"/>
  <c r="R233" i="7"/>
  <c r="F233" i="7" a="1"/>
  <c r="F233" i="7" s="1"/>
  <c r="N233" i="7" s="1"/>
  <c r="R232" i="7"/>
  <c r="F232" i="7" a="1"/>
  <c r="F232" i="7" s="1"/>
  <c r="N232" i="7" s="1"/>
  <c r="R231" i="7"/>
  <c r="F231" i="7" a="1"/>
  <c r="F231" i="7" s="1"/>
  <c r="N231" i="7" s="1"/>
  <c r="O231" i="7" s="1"/>
  <c r="R230" i="7"/>
  <c r="N230" i="7"/>
  <c r="F230" i="7" a="1"/>
  <c r="F230" i="7" s="1"/>
  <c r="R229" i="7"/>
  <c r="F229" i="7" a="1"/>
  <c r="F229" i="7" s="1"/>
  <c r="N229" i="7" s="1"/>
  <c r="P229" i="7" s="1"/>
  <c r="R228" i="7"/>
  <c r="N228" i="7"/>
  <c r="F228" i="7" a="1"/>
  <c r="F228" i="7" s="1"/>
  <c r="R227" i="7"/>
  <c r="F227" i="7" a="1"/>
  <c r="F227" i="7" s="1"/>
  <c r="N227" i="7" s="1"/>
  <c r="R226" i="7"/>
  <c r="F226" i="7" a="1"/>
  <c r="F226" i="7" s="1"/>
  <c r="N226" i="7" s="1"/>
  <c r="R225" i="7"/>
  <c r="F225" i="7" a="1"/>
  <c r="F225" i="7" s="1"/>
  <c r="N225" i="7" s="1"/>
  <c r="O225" i="7" s="1"/>
  <c r="R224" i="7"/>
  <c r="F224" i="7" a="1"/>
  <c r="F224" i="7" s="1"/>
  <c r="N224" i="7" s="1"/>
  <c r="R223" i="7"/>
  <c r="F223" i="7" a="1"/>
  <c r="F223" i="7" s="1"/>
  <c r="N223" i="7" s="1"/>
  <c r="R222" i="7"/>
  <c r="N222" i="7"/>
  <c r="F222" i="7" a="1"/>
  <c r="F222" i="7" s="1"/>
  <c r="R221" i="7"/>
  <c r="F221" i="7" a="1"/>
  <c r="F221" i="7" s="1"/>
  <c r="N221" i="7" s="1"/>
  <c r="P221" i="7" s="1"/>
  <c r="R220" i="7"/>
  <c r="N220" i="7"/>
  <c r="F220" i="7" a="1"/>
  <c r="F220" i="7" s="1"/>
  <c r="R219" i="7"/>
  <c r="F219" i="7" a="1"/>
  <c r="F219" i="7" s="1"/>
  <c r="N219" i="7" s="1"/>
  <c r="P219" i="7" s="1"/>
  <c r="R218" i="7"/>
  <c r="N218" i="7"/>
  <c r="F218" i="7" a="1"/>
  <c r="F218" i="7" s="1"/>
  <c r="R217" i="7"/>
  <c r="F217" i="7" a="1"/>
  <c r="F217" i="7" s="1"/>
  <c r="N217" i="7" s="1"/>
  <c r="P217" i="7" s="1"/>
  <c r="R216" i="7"/>
  <c r="N216" i="7"/>
  <c r="F216" i="7" a="1"/>
  <c r="F216" i="7" s="1"/>
  <c r="R215" i="7"/>
  <c r="F215" i="7" a="1"/>
  <c r="F215" i="7" s="1"/>
  <c r="N215" i="7" s="1"/>
  <c r="P215" i="7" s="1"/>
  <c r="R214" i="7"/>
  <c r="N214" i="7"/>
  <c r="F214" i="7" a="1"/>
  <c r="F214" i="7" s="1"/>
  <c r="R213" i="7"/>
  <c r="F213" i="7" a="1"/>
  <c r="F213" i="7" s="1"/>
  <c r="N213" i="7" s="1"/>
  <c r="R212" i="7"/>
  <c r="F212" i="7" a="1"/>
  <c r="F212" i="7" s="1"/>
  <c r="N212" i="7" s="1"/>
  <c r="R211" i="7"/>
  <c r="F211" i="7" a="1"/>
  <c r="F211" i="7" s="1"/>
  <c r="N211" i="7" s="1"/>
  <c r="O211" i="7" s="1"/>
  <c r="R210" i="7"/>
  <c r="N210" i="7"/>
  <c r="F210" i="7" a="1"/>
  <c r="F210" i="7" s="1"/>
  <c r="R209" i="7"/>
  <c r="F209" i="7" a="1"/>
  <c r="F209" i="7" s="1"/>
  <c r="N209" i="7" s="1"/>
  <c r="R208" i="7"/>
  <c r="F208" i="7" a="1"/>
  <c r="F208" i="7" s="1"/>
  <c r="N208" i="7" s="1"/>
  <c r="R207" i="7"/>
  <c r="F207" i="7" a="1"/>
  <c r="F207" i="7" s="1"/>
  <c r="N207" i="7" s="1"/>
  <c r="O207" i="7" s="1"/>
  <c r="R206" i="7"/>
  <c r="N206" i="7"/>
  <c r="F206" i="7" a="1"/>
  <c r="F206" i="7" s="1"/>
  <c r="R205" i="7"/>
  <c r="F205" i="7" a="1"/>
  <c r="F205" i="7" s="1"/>
  <c r="N205" i="7" s="1"/>
  <c r="R204" i="7"/>
  <c r="F204" i="7" a="1"/>
  <c r="F204" i="7" s="1"/>
  <c r="N204" i="7" s="1"/>
  <c r="R203" i="7"/>
  <c r="F203" i="7" a="1"/>
  <c r="F203" i="7" s="1"/>
  <c r="N203" i="7" s="1"/>
  <c r="O203" i="7" s="1"/>
  <c r="R202" i="7"/>
  <c r="N202" i="7"/>
  <c r="F202" i="7" a="1"/>
  <c r="F202" i="7" s="1"/>
  <c r="R201" i="7"/>
  <c r="F201" i="7" a="1"/>
  <c r="F201" i="7" s="1"/>
  <c r="N201" i="7" s="1"/>
  <c r="R200" i="7"/>
  <c r="F200" i="7" a="1"/>
  <c r="F200" i="7" s="1"/>
  <c r="N200" i="7" s="1"/>
  <c r="R199" i="7"/>
  <c r="F199" i="7" a="1"/>
  <c r="F199" i="7" s="1"/>
  <c r="N199" i="7" s="1"/>
  <c r="O199" i="7" s="1"/>
  <c r="R198" i="7"/>
  <c r="N198" i="7"/>
  <c r="F198" i="7" a="1"/>
  <c r="F198" i="7" s="1"/>
  <c r="R197" i="7"/>
  <c r="F197" i="7" a="1"/>
  <c r="F197" i="7" s="1"/>
  <c r="N197" i="7" s="1"/>
  <c r="R196" i="7"/>
  <c r="F196" i="7" a="1"/>
  <c r="F196" i="7" s="1"/>
  <c r="N196" i="7" s="1"/>
  <c r="R195" i="7"/>
  <c r="F195" i="7" a="1"/>
  <c r="F195" i="7" s="1"/>
  <c r="N195" i="7" s="1"/>
  <c r="O195" i="7" s="1"/>
  <c r="R194" i="7"/>
  <c r="N194" i="7"/>
  <c r="F194" i="7" a="1"/>
  <c r="F194" i="7" s="1"/>
  <c r="R193" i="7"/>
  <c r="F193" i="7" a="1"/>
  <c r="F193" i="7" s="1"/>
  <c r="N193" i="7" s="1"/>
  <c r="R192" i="7"/>
  <c r="F192" i="7" a="1"/>
  <c r="F192" i="7" s="1"/>
  <c r="N192" i="7" s="1"/>
  <c r="R191" i="7"/>
  <c r="F191" i="7" a="1"/>
  <c r="F191" i="7" s="1"/>
  <c r="N191" i="7" s="1"/>
  <c r="O191" i="7" s="1"/>
  <c r="R190" i="7"/>
  <c r="F190" i="7" a="1"/>
  <c r="F190" i="7" s="1"/>
  <c r="N190" i="7" s="1"/>
  <c r="R189" i="7"/>
  <c r="F189" i="7" a="1"/>
  <c r="F189" i="7" s="1"/>
  <c r="N189" i="7" s="1"/>
  <c r="R188" i="7"/>
  <c r="F188" i="7" a="1"/>
  <c r="F188" i="7" s="1"/>
  <c r="N188" i="7" s="1"/>
  <c r="R187" i="7"/>
  <c r="P187" i="7"/>
  <c r="F187" i="7" a="1"/>
  <c r="F187" i="7" s="1"/>
  <c r="N187" i="7" s="1"/>
  <c r="O187" i="7" s="1"/>
  <c r="R186" i="7"/>
  <c r="F186" i="7" a="1"/>
  <c r="F186" i="7" s="1"/>
  <c r="N186" i="7" s="1"/>
  <c r="R185" i="7"/>
  <c r="P185" i="7"/>
  <c r="F185" i="7" a="1"/>
  <c r="F185" i="7" s="1"/>
  <c r="N185" i="7" s="1"/>
  <c r="R184" i="7"/>
  <c r="F184" i="7" a="1"/>
  <c r="F184" i="7" s="1"/>
  <c r="N184" i="7" s="1"/>
  <c r="R183" i="7"/>
  <c r="P183" i="7"/>
  <c r="F183" i="7" a="1"/>
  <c r="F183" i="7" s="1"/>
  <c r="N183" i="7" s="1"/>
  <c r="R182" i="7"/>
  <c r="F182" i="7" a="1"/>
  <c r="F182" i="7" s="1"/>
  <c r="N182" i="7" s="1"/>
  <c r="R181" i="7"/>
  <c r="P181" i="7"/>
  <c r="F181" i="7" a="1"/>
  <c r="F181" i="7" s="1"/>
  <c r="N181" i="7" s="1"/>
  <c r="R180" i="7"/>
  <c r="F180" i="7" a="1"/>
  <c r="F180" i="7" s="1"/>
  <c r="N180" i="7" s="1"/>
  <c r="R179" i="7"/>
  <c r="P179" i="7"/>
  <c r="F179" i="7" a="1"/>
  <c r="F179" i="7" s="1"/>
  <c r="N179" i="7" s="1"/>
  <c r="R178" i="7"/>
  <c r="F178" i="7" a="1"/>
  <c r="F178" i="7" s="1"/>
  <c r="N178" i="7" s="1"/>
  <c r="R177" i="7"/>
  <c r="P177" i="7"/>
  <c r="F177" i="7" a="1"/>
  <c r="F177" i="7" s="1"/>
  <c r="N177" i="7" s="1"/>
  <c r="R176" i="7"/>
  <c r="F176" i="7" a="1"/>
  <c r="F176" i="7" s="1"/>
  <c r="N176" i="7" s="1"/>
  <c r="R175" i="7"/>
  <c r="P175" i="7"/>
  <c r="F175" i="7" a="1"/>
  <c r="F175" i="7" s="1"/>
  <c r="N175" i="7" s="1"/>
  <c r="R174" i="7"/>
  <c r="F174" i="7" a="1"/>
  <c r="F174" i="7" s="1"/>
  <c r="N174" i="7" s="1"/>
  <c r="R173" i="7"/>
  <c r="P173" i="7"/>
  <c r="F173" i="7" a="1"/>
  <c r="F173" i="7" s="1"/>
  <c r="N173" i="7" s="1"/>
  <c r="R172" i="7"/>
  <c r="F172" i="7" a="1"/>
  <c r="F172" i="7" s="1"/>
  <c r="N172" i="7" s="1"/>
  <c r="R171" i="7"/>
  <c r="P171" i="7"/>
  <c r="F171" i="7" a="1"/>
  <c r="F171" i="7" s="1"/>
  <c r="N171" i="7" s="1"/>
  <c r="R170" i="7"/>
  <c r="F170" i="7" a="1"/>
  <c r="F170" i="7" s="1"/>
  <c r="N170" i="7" s="1"/>
  <c r="R169" i="7"/>
  <c r="P169" i="7"/>
  <c r="F169" i="7" a="1"/>
  <c r="F169" i="7" s="1"/>
  <c r="N169" i="7" s="1"/>
  <c r="R168" i="7"/>
  <c r="F168" i="7" a="1"/>
  <c r="F168" i="7" s="1"/>
  <c r="N168" i="7" s="1"/>
  <c r="R167" i="7"/>
  <c r="P167" i="7"/>
  <c r="F167" i="7" a="1"/>
  <c r="F167" i="7" s="1"/>
  <c r="N167" i="7" s="1"/>
  <c r="R166" i="7"/>
  <c r="F166" i="7" a="1"/>
  <c r="F166" i="7" s="1"/>
  <c r="N166" i="7" s="1"/>
  <c r="R165" i="7"/>
  <c r="F165" i="7" a="1"/>
  <c r="F165" i="7" s="1"/>
  <c r="N165" i="7" s="1"/>
  <c r="R164" i="7"/>
  <c r="N164" i="7"/>
  <c r="F164" i="7" a="1"/>
  <c r="F164" i="7" s="1"/>
  <c r="R163" i="7"/>
  <c r="F163" i="7" a="1"/>
  <c r="F163" i="7" s="1"/>
  <c r="N163" i="7" s="1"/>
  <c r="O163" i="7" s="1"/>
  <c r="R162" i="7"/>
  <c r="F162" i="7" a="1"/>
  <c r="F162" i="7" s="1"/>
  <c r="N162" i="7" s="1"/>
  <c r="R161" i="7"/>
  <c r="F161" i="7" a="1"/>
  <c r="F161" i="7" s="1"/>
  <c r="N161" i="7" s="1"/>
  <c r="O161" i="7" s="1"/>
  <c r="R160" i="7"/>
  <c r="F160" i="7" a="1"/>
  <c r="F160" i="7" s="1"/>
  <c r="N160" i="7" s="1"/>
  <c r="R159" i="7"/>
  <c r="P159" i="7"/>
  <c r="F159" i="7" a="1"/>
  <c r="F159" i="7" s="1"/>
  <c r="N159" i="7" s="1"/>
  <c r="R158" i="7"/>
  <c r="F158" i="7" a="1"/>
  <c r="F158" i="7" s="1"/>
  <c r="N158" i="7" s="1"/>
  <c r="R157" i="7"/>
  <c r="F157" i="7" a="1"/>
  <c r="F157" i="7" s="1"/>
  <c r="N157" i="7" s="1"/>
  <c r="O157" i="7" s="1"/>
  <c r="R156" i="7"/>
  <c r="F156" i="7" a="1"/>
  <c r="F156" i="7" s="1"/>
  <c r="N156" i="7" s="1"/>
  <c r="R155" i="7"/>
  <c r="F155" i="7" a="1"/>
  <c r="F155" i="7" s="1"/>
  <c r="N155" i="7" s="1"/>
  <c r="O155" i="7" s="1"/>
  <c r="R154" i="7"/>
  <c r="F154" i="7" a="1"/>
  <c r="F154" i="7" s="1"/>
  <c r="N154" i="7" s="1"/>
  <c r="R153" i="7"/>
  <c r="F153" i="7" a="1"/>
  <c r="F153" i="7" s="1"/>
  <c r="N153" i="7" s="1"/>
  <c r="R152" i="7"/>
  <c r="F152" i="7" a="1"/>
  <c r="F152" i="7" s="1"/>
  <c r="N152" i="7" s="1"/>
  <c r="R151" i="7"/>
  <c r="P151" i="7"/>
  <c r="F151" i="7" a="1"/>
  <c r="F151" i="7" s="1"/>
  <c r="N151" i="7" s="1"/>
  <c r="R150" i="7"/>
  <c r="F150" i="7" a="1"/>
  <c r="F150" i="7" s="1"/>
  <c r="N150" i="7" s="1"/>
  <c r="R149" i="7"/>
  <c r="F149" i="7" a="1"/>
  <c r="F149" i="7" s="1"/>
  <c r="N149" i="7" s="1"/>
  <c r="P149" i="7" s="1"/>
  <c r="R148" i="7"/>
  <c r="F148" i="7" a="1"/>
  <c r="F148" i="7" s="1"/>
  <c r="N148" i="7" s="1"/>
  <c r="R147" i="7"/>
  <c r="P147" i="7"/>
  <c r="F147" i="7" a="1"/>
  <c r="F147" i="7" s="1"/>
  <c r="N147" i="7" s="1"/>
  <c r="R146" i="7"/>
  <c r="F146" i="7" a="1"/>
  <c r="F146" i="7" s="1"/>
  <c r="N146" i="7" s="1"/>
  <c r="R145" i="7"/>
  <c r="F145" i="7" a="1"/>
  <c r="F145" i="7" s="1"/>
  <c r="N145" i="7" s="1"/>
  <c r="P145" i="7" s="1"/>
  <c r="R144" i="7"/>
  <c r="F144" i="7" a="1"/>
  <c r="F144" i="7" s="1"/>
  <c r="N144" i="7" s="1"/>
  <c r="R143" i="7"/>
  <c r="F143" i="7" a="1"/>
  <c r="F143" i="7" s="1"/>
  <c r="N143" i="7" s="1"/>
  <c r="O143" i="7" s="1"/>
  <c r="R142" i="7"/>
  <c r="N142" i="7"/>
  <c r="F142" i="7" a="1"/>
  <c r="F142" i="7" s="1"/>
  <c r="R141" i="7"/>
  <c r="F141" i="7" a="1"/>
  <c r="F141" i="7" s="1"/>
  <c r="N141" i="7" s="1"/>
  <c r="O141" i="7" s="1"/>
  <c r="R140" i="7"/>
  <c r="F140" i="7" a="1"/>
  <c r="F140" i="7" s="1"/>
  <c r="N140" i="7" s="1"/>
  <c r="R139" i="7"/>
  <c r="F139" i="7" a="1"/>
  <c r="F139" i="7" s="1"/>
  <c r="N139" i="7" s="1"/>
  <c r="O139" i="7" s="1"/>
  <c r="R138" i="7"/>
  <c r="F138" i="7" a="1"/>
  <c r="F138" i="7" s="1"/>
  <c r="N138" i="7" s="1"/>
  <c r="R137" i="7"/>
  <c r="F137" i="7" a="1"/>
  <c r="F137" i="7" s="1"/>
  <c r="N137" i="7" s="1"/>
  <c r="O137" i="7" s="1"/>
  <c r="R136" i="7"/>
  <c r="F136" i="7" a="1"/>
  <c r="F136" i="7" s="1"/>
  <c r="N136" i="7" s="1"/>
  <c r="R135" i="7"/>
  <c r="F135" i="7" a="1"/>
  <c r="F135" i="7" s="1"/>
  <c r="N135" i="7" s="1"/>
  <c r="O135" i="7" s="1"/>
  <c r="R134" i="7"/>
  <c r="N134" i="7"/>
  <c r="F134" i="7" a="1"/>
  <c r="F134" i="7" s="1"/>
  <c r="R133" i="7"/>
  <c r="F133" i="7" a="1"/>
  <c r="F133" i="7" s="1"/>
  <c r="N133" i="7" s="1"/>
  <c r="O133" i="7" s="1"/>
  <c r="R132" i="7"/>
  <c r="F132" i="7" a="1"/>
  <c r="F132" i="7" s="1"/>
  <c r="N132" i="7" s="1"/>
  <c r="R131" i="7"/>
  <c r="F131" i="7" a="1"/>
  <c r="F131" i="7" s="1"/>
  <c r="N131" i="7" s="1"/>
  <c r="O131" i="7" s="1"/>
  <c r="R130" i="7"/>
  <c r="F130" i="7" a="1"/>
  <c r="F130" i="7" s="1"/>
  <c r="N130" i="7" s="1"/>
  <c r="R129" i="7"/>
  <c r="F129" i="7" a="1"/>
  <c r="F129" i="7" s="1"/>
  <c r="N129" i="7" s="1"/>
  <c r="O129" i="7" s="1"/>
  <c r="R128" i="7"/>
  <c r="F128" i="7" a="1"/>
  <c r="F128" i="7" s="1"/>
  <c r="N128" i="7" s="1"/>
  <c r="R127" i="7"/>
  <c r="F127" i="7" a="1"/>
  <c r="F127" i="7" s="1"/>
  <c r="N127" i="7" s="1"/>
  <c r="O127" i="7" s="1"/>
  <c r="R126" i="7"/>
  <c r="N126" i="7"/>
  <c r="F126" i="7" a="1"/>
  <c r="F126" i="7" s="1"/>
  <c r="R125" i="7"/>
  <c r="F125" i="7" a="1"/>
  <c r="F125" i="7" s="1"/>
  <c r="N125" i="7" s="1"/>
  <c r="O125" i="7" s="1"/>
  <c r="R124" i="7"/>
  <c r="F124" i="7" a="1"/>
  <c r="F124" i="7" s="1"/>
  <c r="N124" i="7" s="1"/>
  <c r="R123" i="7"/>
  <c r="F123" i="7" a="1"/>
  <c r="F123" i="7" s="1"/>
  <c r="N123" i="7" s="1"/>
  <c r="O123" i="7" s="1"/>
  <c r="R122" i="7"/>
  <c r="F122" i="7" a="1"/>
  <c r="F122" i="7" s="1"/>
  <c r="N122" i="7" s="1"/>
  <c r="R121" i="7"/>
  <c r="F121" i="7" a="1"/>
  <c r="F121" i="7" s="1"/>
  <c r="N121" i="7" s="1"/>
  <c r="O121" i="7" s="1"/>
  <c r="R120" i="7"/>
  <c r="F120" i="7" a="1"/>
  <c r="F120" i="7" s="1"/>
  <c r="N120" i="7" s="1"/>
  <c r="R119" i="7"/>
  <c r="F119" i="7" a="1"/>
  <c r="F119" i="7" s="1"/>
  <c r="N119" i="7" s="1"/>
  <c r="R118" i="7"/>
  <c r="F118" i="7" a="1"/>
  <c r="F118" i="7" s="1"/>
  <c r="N118" i="7" s="1"/>
  <c r="R117" i="7"/>
  <c r="F117" i="7" a="1"/>
  <c r="F117" i="7" s="1"/>
  <c r="N117" i="7" s="1"/>
  <c r="O117" i="7" s="1"/>
  <c r="R116" i="7"/>
  <c r="F116" i="7" a="1"/>
  <c r="F116" i="7" s="1"/>
  <c r="N116" i="7" s="1"/>
  <c r="R115" i="7"/>
  <c r="F115" i="7" a="1"/>
  <c r="F115" i="7" s="1"/>
  <c r="N115" i="7" s="1"/>
  <c r="P115" i="7" s="1"/>
  <c r="R114" i="7"/>
  <c r="N114" i="7"/>
  <c r="F114" i="7" a="1"/>
  <c r="F114" i="7" s="1"/>
  <c r="R113" i="7"/>
  <c r="F113" i="7" a="1"/>
  <c r="F113" i="7" s="1"/>
  <c r="N113" i="7" s="1"/>
  <c r="P113" i="7" s="1"/>
  <c r="R112" i="7"/>
  <c r="F112" i="7" a="1"/>
  <c r="F112" i="7" s="1"/>
  <c r="N112" i="7" s="1"/>
  <c r="R111" i="7"/>
  <c r="F111" i="7" a="1"/>
  <c r="F111" i="7" s="1"/>
  <c r="N111" i="7" s="1"/>
  <c r="P111" i="7" s="1"/>
  <c r="R110" i="7"/>
  <c r="N110" i="7"/>
  <c r="F110" i="7" a="1"/>
  <c r="F110" i="7" s="1"/>
  <c r="R109" i="7"/>
  <c r="F109" i="7" a="1"/>
  <c r="F109" i="7" s="1"/>
  <c r="N109" i="7" s="1"/>
  <c r="P109" i="7" s="1"/>
  <c r="R108" i="7"/>
  <c r="F108" i="7" a="1"/>
  <c r="F108" i="7" s="1"/>
  <c r="N108" i="7" s="1"/>
  <c r="R107" i="7"/>
  <c r="F107" i="7" a="1"/>
  <c r="F107" i="7" s="1"/>
  <c r="N107" i="7" s="1"/>
  <c r="P107" i="7" s="1"/>
  <c r="R106" i="7"/>
  <c r="N106" i="7"/>
  <c r="F106" i="7" a="1"/>
  <c r="F106" i="7" s="1"/>
  <c r="R105" i="7"/>
  <c r="F105" i="7" a="1"/>
  <c r="F105" i="7" s="1"/>
  <c r="N105" i="7" s="1"/>
  <c r="P105" i="7" s="1"/>
  <c r="R104" i="7"/>
  <c r="F104" i="7" a="1"/>
  <c r="F104" i="7" s="1"/>
  <c r="N104" i="7" s="1"/>
  <c r="R103" i="7"/>
  <c r="F103" i="7" a="1"/>
  <c r="F103" i="7" s="1"/>
  <c r="N103" i="7" s="1"/>
  <c r="P103" i="7" s="1"/>
  <c r="R102" i="7"/>
  <c r="N102" i="7"/>
  <c r="F102" i="7" a="1"/>
  <c r="F102" i="7" s="1"/>
  <c r="R101" i="7"/>
  <c r="F101" i="7" a="1"/>
  <c r="F101" i="7" s="1"/>
  <c r="N101" i="7" s="1"/>
  <c r="P101" i="7" s="1"/>
  <c r="R100" i="7"/>
  <c r="F100" i="7" a="1"/>
  <c r="F100" i="7" s="1"/>
  <c r="N100" i="7" s="1"/>
  <c r="R99" i="7"/>
  <c r="F99" i="7" a="1"/>
  <c r="F99" i="7" s="1"/>
  <c r="N99" i="7" s="1"/>
  <c r="P99" i="7" s="1"/>
  <c r="R98" i="7"/>
  <c r="N98" i="7"/>
  <c r="F98" i="7" a="1"/>
  <c r="F98" i="7" s="1"/>
  <c r="R97" i="7"/>
  <c r="F97" i="7" a="1"/>
  <c r="F97" i="7" s="1"/>
  <c r="N97" i="7" s="1"/>
  <c r="P97" i="7" s="1"/>
  <c r="R96" i="7"/>
  <c r="F96" i="7" a="1"/>
  <c r="F96" i="7" s="1"/>
  <c r="N96" i="7" s="1"/>
  <c r="R95" i="7"/>
  <c r="F95" i="7" a="1"/>
  <c r="F95" i="7" s="1"/>
  <c r="N95" i="7" s="1"/>
  <c r="O95" i="7" s="1"/>
  <c r="R94" i="7"/>
  <c r="F94" i="7" a="1"/>
  <c r="F94" i="7" s="1"/>
  <c r="N94" i="7" s="1"/>
  <c r="R93" i="7"/>
  <c r="F93" i="7" a="1"/>
  <c r="F93" i="7" s="1"/>
  <c r="N93" i="7" s="1"/>
  <c r="O93" i="7" s="1"/>
  <c r="R92" i="7"/>
  <c r="N92" i="7"/>
  <c r="F92" i="7" a="1"/>
  <c r="F92" i="7" s="1"/>
  <c r="R91" i="7"/>
  <c r="F91" i="7" a="1"/>
  <c r="F91" i="7" s="1"/>
  <c r="N91" i="7" s="1"/>
  <c r="O91" i="7" s="1"/>
  <c r="R90" i="7"/>
  <c r="F90" i="7" a="1"/>
  <c r="F90" i="7" s="1"/>
  <c r="N90" i="7" s="1"/>
  <c r="R89" i="7"/>
  <c r="F89" i="7" a="1"/>
  <c r="F89" i="7" s="1"/>
  <c r="N89" i="7" s="1"/>
  <c r="P89" i="7" s="1"/>
  <c r="R88" i="7"/>
  <c r="F88" i="7" a="1"/>
  <c r="F88" i="7" s="1"/>
  <c r="N88" i="7" s="1"/>
  <c r="R87" i="7"/>
  <c r="F87" i="7" a="1"/>
  <c r="F87" i="7" s="1"/>
  <c r="N87" i="7" s="1"/>
  <c r="O87" i="7" s="1"/>
  <c r="R86" i="7"/>
  <c r="N86" i="7"/>
  <c r="F86" i="7" a="1"/>
  <c r="F86" i="7" s="1"/>
  <c r="R85" i="7"/>
  <c r="F85" i="7" a="1"/>
  <c r="F85" i="7" s="1"/>
  <c r="N85" i="7" s="1"/>
  <c r="O85" i="7" s="1"/>
  <c r="R84" i="7"/>
  <c r="F84" i="7" a="1"/>
  <c r="F84" i="7" s="1"/>
  <c r="N84" i="7" s="1"/>
  <c r="R83" i="7"/>
  <c r="F83" i="7" a="1"/>
  <c r="F83" i="7" s="1"/>
  <c r="N83" i="7" s="1"/>
  <c r="R82" i="7"/>
  <c r="F82" i="7" a="1"/>
  <c r="F82" i="7" s="1"/>
  <c r="N82" i="7" s="1"/>
  <c r="R81" i="7"/>
  <c r="F81" i="7" a="1"/>
  <c r="F81" i="7" s="1"/>
  <c r="N81" i="7" s="1"/>
  <c r="P81" i="7" s="1"/>
  <c r="R80" i="7"/>
  <c r="F80" i="7" a="1"/>
  <c r="F80" i="7" s="1"/>
  <c r="N80" i="7" s="1"/>
  <c r="R79" i="7"/>
  <c r="F79" i="7" a="1"/>
  <c r="F79" i="7" s="1"/>
  <c r="N79" i="7" s="1"/>
  <c r="P79" i="7" s="1"/>
  <c r="R78" i="7"/>
  <c r="N78" i="7"/>
  <c r="F78" i="7" a="1"/>
  <c r="F78" i="7" s="1"/>
  <c r="R77" i="7"/>
  <c r="F77" i="7" a="1"/>
  <c r="F77" i="7" s="1"/>
  <c r="N77" i="7" s="1"/>
  <c r="P77" i="7" s="1"/>
  <c r="R76" i="7"/>
  <c r="F76" i="7" a="1"/>
  <c r="F76" i="7" s="1"/>
  <c r="N76" i="7" s="1"/>
  <c r="R75" i="7"/>
  <c r="F75" i="7" a="1"/>
  <c r="F75" i="7" s="1"/>
  <c r="N75" i="7" s="1"/>
  <c r="P75" i="7" s="1"/>
  <c r="R74" i="7"/>
  <c r="F74" i="7" a="1"/>
  <c r="F74" i="7" s="1"/>
  <c r="N74" i="7" s="1"/>
  <c r="R73" i="7"/>
  <c r="F73" i="7" a="1"/>
  <c r="F73" i="7" s="1"/>
  <c r="N73" i="7" s="1"/>
  <c r="R72" i="7"/>
  <c r="F72" i="7" a="1"/>
  <c r="F72" i="7" s="1"/>
  <c r="N72" i="7" s="1"/>
  <c r="R71" i="7"/>
  <c r="F71" i="7" a="1"/>
  <c r="F71" i="7" s="1"/>
  <c r="N71" i="7" s="1"/>
  <c r="R70" i="7"/>
  <c r="F70" i="7" a="1"/>
  <c r="F70" i="7" s="1"/>
  <c r="N70" i="7" s="1"/>
  <c r="R69" i="7"/>
  <c r="F69" i="7" a="1"/>
  <c r="F69" i="7" s="1"/>
  <c r="N69" i="7" s="1"/>
  <c r="P69" i="7" s="1"/>
  <c r="R68" i="7"/>
  <c r="F68" i="7" a="1"/>
  <c r="F68" i="7" s="1"/>
  <c r="N68" i="7" s="1"/>
  <c r="R67" i="7"/>
  <c r="F67" i="7" a="1"/>
  <c r="F67" i="7" s="1"/>
  <c r="N67" i="7" s="1"/>
  <c r="R66" i="7"/>
  <c r="N66" i="7"/>
  <c r="F66" i="7" a="1"/>
  <c r="F66" i="7" s="1"/>
  <c r="R65" i="7"/>
  <c r="F65" i="7" a="1"/>
  <c r="F65" i="7" s="1"/>
  <c r="N65" i="7" s="1"/>
  <c r="R64" i="7"/>
  <c r="F64" i="7" a="1"/>
  <c r="F64" i="7" s="1"/>
  <c r="N64" i="7" s="1"/>
  <c r="R63" i="7"/>
  <c r="F63" i="7" a="1"/>
  <c r="F63" i="7" s="1"/>
  <c r="N63" i="7" s="1"/>
  <c r="R62" i="7"/>
  <c r="F62" i="7" a="1"/>
  <c r="F62" i="7" s="1"/>
  <c r="N62" i="7" s="1"/>
  <c r="R61" i="7"/>
  <c r="F61" i="7" a="1"/>
  <c r="F61" i="7" s="1"/>
  <c r="N61" i="7" s="1"/>
  <c r="P61" i="7" s="1"/>
  <c r="R60" i="7"/>
  <c r="F60" i="7" a="1"/>
  <c r="F60" i="7" s="1"/>
  <c r="N60" i="7" s="1"/>
  <c r="R59" i="7"/>
  <c r="F59" i="7" a="1"/>
  <c r="F59" i="7" s="1"/>
  <c r="N59" i="7" s="1"/>
  <c r="R58" i="7"/>
  <c r="N58" i="7"/>
  <c r="F58" i="7" a="1"/>
  <c r="F58" i="7" s="1"/>
  <c r="R57" i="7"/>
  <c r="F57" i="7" a="1"/>
  <c r="F57" i="7" s="1"/>
  <c r="N57" i="7" s="1"/>
  <c r="R56" i="7"/>
  <c r="F56" i="7" a="1"/>
  <c r="F56" i="7" s="1"/>
  <c r="N56" i="7" s="1"/>
  <c r="R55" i="7"/>
  <c r="F55" i="7" a="1"/>
  <c r="F55" i="7" s="1"/>
  <c r="N55" i="7" s="1"/>
  <c r="R54" i="7"/>
  <c r="F54" i="7" a="1"/>
  <c r="F54" i="7" s="1"/>
  <c r="N54" i="7" s="1"/>
  <c r="R53" i="7"/>
  <c r="F53" i="7" a="1"/>
  <c r="F53" i="7" s="1"/>
  <c r="N53" i="7" s="1"/>
  <c r="R52" i="7"/>
  <c r="F52" i="7" a="1"/>
  <c r="F52" i="7" s="1"/>
  <c r="N52" i="7" s="1"/>
  <c r="R51" i="7"/>
  <c r="F51" i="7" a="1"/>
  <c r="F51" i="7" s="1"/>
  <c r="N51" i="7" s="1"/>
  <c r="R50" i="7"/>
  <c r="F50" i="7" a="1"/>
  <c r="F50" i="7" s="1"/>
  <c r="N50" i="7" s="1"/>
  <c r="R49" i="7"/>
  <c r="F49" i="7" a="1"/>
  <c r="F49" i="7" s="1"/>
  <c r="N49" i="7" s="1"/>
  <c r="R48" i="7"/>
  <c r="F48" i="7" a="1"/>
  <c r="F48" i="7" s="1"/>
  <c r="N48" i="7" s="1"/>
  <c r="R47" i="7"/>
  <c r="F47" i="7" a="1"/>
  <c r="F47" i="7" s="1"/>
  <c r="N47" i="7" s="1"/>
  <c r="R46" i="7"/>
  <c r="N46" i="7"/>
  <c r="F46" i="7" a="1"/>
  <c r="F46" i="7" s="1"/>
  <c r="R45" i="7"/>
  <c r="F45" i="7" a="1"/>
  <c r="F45" i="7" s="1"/>
  <c r="N45" i="7" s="1"/>
  <c r="R44" i="7"/>
  <c r="F44" i="7" a="1"/>
  <c r="F44" i="7" s="1"/>
  <c r="N44" i="7" s="1"/>
  <c r="R43" i="7"/>
  <c r="F43" i="7" a="1"/>
  <c r="F43" i="7" s="1"/>
  <c r="N43" i="7" s="1"/>
  <c r="R42" i="7"/>
  <c r="F42" i="7" a="1"/>
  <c r="F42" i="7" s="1"/>
  <c r="N42" i="7" s="1"/>
  <c r="P42" i="7" s="1"/>
  <c r="R41" i="7"/>
  <c r="F41" i="7" a="1"/>
  <c r="F41" i="7" s="1"/>
  <c r="N41" i="7" s="1"/>
  <c r="R40" i="7"/>
  <c r="F40" i="7" a="1"/>
  <c r="F40" i="7" s="1"/>
  <c r="N40" i="7" s="1"/>
  <c r="R39" i="7"/>
  <c r="F39" i="7" a="1"/>
  <c r="F39" i="7" s="1"/>
  <c r="N39" i="7" s="1"/>
  <c r="R38" i="7"/>
  <c r="N38" i="7"/>
  <c r="F38" i="7" a="1"/>
  <c r="F38" i="7" s="1"/>
  <c r="R37" i="7"/>
  <c r="F37" i="7" a="1"/>
  <c r="F37" i="7" s="1"/>
  <c r="N37" i="7" s="1"/>
  <c r="R36" i="7"/>
  <c r="F36" i="7" a="1"/>
  <c r="F36" i="7" s="1"/>
  <c r="N36" i="7" s="1"/>
  <c r="R35" i="7"/>
  <c r="F35" i="7" a="1"/>
  <c r="F35" i="7" s="1"/>
  <c r="N35" i="7" s="1"/>
  <c r="R34" i="7"/>
  <c r="F34" i="7" a="1"/>
  <c r="F34" i="7" s="1"/>
  <c r="N34" i="7" s="1"/>
  <c r="R33" i="7"/>
  <c r="F33" i="7" a="1"/>
  <c r="F33" i="7" s="1"/>
  <c r="N33" i="7" s="1"/>
  <c r="R32" i="7"/>
  <c r="F32" i="7" a="1"/>
  <c r="F32" i="7" s="1"/>
  <c r="N32" i="7" s="1"/>
  <c r="R31" i="7"/>
  <c r="F31" i="7" a="1"/>
  <c r="F31" i="7" s="1"/>
  <c r="N31" i="7" s="1"/>
  <c r="R30" i="7"/>
  <c r="N30" i="7"/>
  <c r="P30" i="7" s="1"/>
  <c r="F30" i="7" a="1"/>
  <c r="F30" i="7" s="1"/>
  <c r="R29" i="7"/>
  <c r="F29" i="7" a="1"/>
  <c r="F29" i="7" s="1"/>
  <c r="N29" i="7" s="1"/>
  <c r="R28" i="7"/>
  <c r="F28" i="7" a="1"/>
  <c r="F28" i="7" s="1"/>
  <c r="N28" i="7" s="1"/>
  <c r="R27" i="7"/>
  <c r="F27" i="7" a="1"/>
  <c r="F27" i="7" s="1"/>
  <c r="N27" i="7" s="1"/>
  <c r="R26" i="7"/>
  <c r="F26" i="7" a="1"/>
  <c r="F26" i="7" s="1"/>
  <c r="N26" i="7" s="1"/>
  <c r="R25" i="7"/>
  <c r="F25" i="7" a="1"/>
  <c r="F25" i="7" s="1"/>
  <c r="N25" i="7" s="1"/>
  <c r="R24" i="7"/>
  <c r="N24" i="7"/>
  <c r="P24" i="7" s="1"/>
  <c r="F24" i="7" a="1"/>
  <c r="F24" i="7" s="1"/>
  <c r="R23" i="7"/>
  <c r="N23" i="7"/>
  <c r="F23" i="7" a="1"/>
  <c r="F23" i="7" s="1"/>
  <c r="R22" i="7"/>
  <c r="N22" i="7"/>
  <c r="F22" i="7" a="1"/>
  <c r="F22" i="7" s="1"/>
  <c r="R21" i="7"/>
  <c r="N21" i="7"/>
  <c r="F21" i="7" a="1"/>
  <c r="F21" i="7" s="1"/>
  <c r="R20" i="7"/>
  <c r="N20" i="7"/>
  <c r="F20" i="7" a="1"/>
  <c r="F20" i="7" s="1"/>
  <c r="R19" i="7"/>
  <c r="F19" i="7" a="1"/>
  <c r="F19" i="7" s="1"/>
  <c r="N19" i="7" s="1"/>
  <c r="R18" i="7"/>
  <c r="N18" i="7"/>
  <c r="F18" i="7" a="1"/>
  <c r="F18" i="7" s="1"/>
  <c r="R17" i="7"/>
  <c r="F17" i="7" a="1"/>
  <c r="F17" i="7" s="1"/>
  <c r="N17" i="7" s="1"/>
  <c r="R16" i="7"/>
  <c r="F16" i="7" a="1"/>
  <c r="F16" i="7" s="1"/>
  <c r="N16" i="7" s="1"/>
  <c r="R15" i="7"/>
  <c r="F15" i="7" a="1"/>
  <c r="F15" i="7" s="1"/>
  <c r="N15" i="7" s="1"/>
  <c r="R14" i="7"/>
  <c r="F14" i="7" a="1"/>
  <c r="F14" i="7" s="1"/>
  <c r="N14" i="7" s="1"/>
  <c r="R13" i="7"/>
  <c r="F13" i="7" a="1"/>
  <c r="F13" i="7" s="1"/>
  <c r="N13" i="7" s="1"/>
  <c r="R12" i="7"/>
  <c r="F12" i="7" a="1"/>
  <c r="F12" i="7" s="1"/>
  <c r="N12" i="7" s="1"/>
  <c r="R11" i="7"/>
  <c r="F11" i="7" a="1"/>
  <c r="F11" i="7" s="1"/>
  <c r="N11" i="7" s="1"/>
  <c r="P11" i="7" s="1"/>
  <c r="R10" i="7"/>
  <c r="G10" i="7"/>
  <c r="G91" i="7" s="1"/>
  <c r="G172" i="7" s="1"/>
  <c r="G253" i="7" s="1"/>
  <c r="G334" i="7" s="1"/>
  <c r="G415" i="7" s="1"/>
  <c r="F10" i="7" a="1"/>
  <c r="F10" i="7"/>
  <c r="N10" i="7" s="1"/>
  <c r="P10" i="7" s="1"/>
  <c r="R9" i="7"/>
  <c r="N9" i="7"/>
  <c r="F9" i="7" a="1"/>
  <c r="F9" i="7" s="1"/>
  <c r="R8" i="7"/>
  <c r="F8" i="7" a="1"/>
  <c r="F8" i="7"/>
  <c r="N8" i="7" s="1"/>
  <c r="P8" i="7" s="1"/>
  <c r="R7" i="7"/>
  <c r="F7" i="7" a="1"/>
  <c r="F7" i="7" s="1"/>
  <c r="N7" i="7" s="1"/>
  <c r="P7" i="7" s="1"/>
  <c r="R6" i="7"/>
  <c r="F6" i="7" a="1"/>
  <c r="F6" i="7" s="1"/>
  <c r="N6" i="7" s="1"/>
  <c r="R5" i="7"/>
  <c r="F5" i="7" a="1"/>
  <c r="F5" i="7" s="1"/>
  <c r="N5" i="7" s="1"/>
  <c r="R4" i="7"/>
  <c r="F4" i="7" a="1"/>
  <c r="F4" i="7" s="1"/>
  <c r="N4" i="7" s="1"/>
  <c r="O193" i="7" l="1"/>
  <c r="O209" i="7"/>
  <c r="O271" i="7"/>
  <c r="P413" i="7"/>
  <c r="O418" i="7"/>
  <c r="P420" i="7"/>
  <c r="O422" i="7"/>
  <c r="O205" i="7"/>
  <c r="O267" i="7"/>
  <c r="P417" i="7"/>
  <c r="P117" i="7"/>
  <c r="O165" i="7"/>
  <c r="P165" i="7"/>
  <c r="O201" i="7"/>
  <c r="O227" i="7"/>
  <c r="O233" i="7"/>
  <c r="O263" i="7"/>
  <c r="O275" i="7"/>
  <c r="O410" i="7"/>
  <c r="P412" i="7"/>
  <c r="O414" i="7"/>
  <c r="P421" i="7"/>
  <c r="P95" i="7"/>
  <c r="O197" i="7"/>
  <c r="O213" i="7"/>
  <c r="O235" i="7"/>
  <c r="P235" i="7"/>
  <c r="P409" i="7"/>
  <c r="P371" i="7"/>
  <c r="P305" i="7"/>
  <c r="P351" i="7"/>
  <c r="P375" i="7"/>
  <c r="P397" i="7"/>
  <c r="P12" i="7"/>
  <c r="P17" i="7"/>
  <c r="M79" i="19" a="1"/>
  <c r="M79" i="19" s="1"/>
  <c r="N82" i="19" s="1"/>
  <c r="P82" i="19" s="1"/>
  <c r="V187" i="10"/>
  <c r="V195" i="10"/>
  <c r="V209" i="10"/>
  <c r="L139" i="10"/>
  <c r="AF4" i="10" a="1"/>
  <c r="AF4" i="10" s="1"/>
  <c r="H21" i="10"/>
  <c r="I6" i="10"/>
  <c r="I35" i="10" s="1"/>
  <c r="AG10" i="10" a="1"/>
  <c r="AG10" i="10" s="1"/>
  <c r="I12" i="10"/>
  <c r="AE18" i="10" a="1"/>
  <c r="AE18" i="10" s="1"/>
  <c r="AF30" i="10" a="1"/>
  <c r="AF30" i="10" s="1"/>
  <c r="AG33" i="10" a="1"/>
  <c r="AG33" i="10" s="1"/>
  <c r="V167" i="10"/>
  <c r="L97" i="10"/>
  <c r="V201" i="10"/>
  <c r="L131" i="10"/>
  <c r="V170" i="10"/>
  <c r="AG46" i="10" a="1"/>
  <c r="AG46" i="10" s="1"/>
  <c r="AG40" i="10" a="1"/>
  <c r="AG40" i="10" s="1"/>
  <c r="AE37" i="10" a="1"/>
  <c r="AE37" i="10" s="1"/>
  <c r="AF33" i="10" a="1"/>
  <c r="AF33" i="10" s="1"/>
  <c r="AE30" i="10" a="1"/>
  <c r="AE30" i="10" s="1"/>
  <c r="AG19" i="10" a="1"/>
  <c r="AG19" i="10" s="1"/>
  <c r="AG11" i="10" a="1"/>
  <c r="AG11" i="10" s="1"/>
  <c r="AF10" i="10" a="1"/>
  <c r="AF10" i="10" s="1"/>
  <c r="AG4" i="10" a="1"/>
  <c r="AG4" i="10" s="1"/>
  <c r="AE40" i="10" a="1"/>
  <c r="AE40" i="10" s="1"/>
  <c r="AG36" i="10" a="1"/>
  <c r="AG36" i="10" s="1"/>
  <c r="AF19" i="10" a="1"/>
  <c r="AF19" i="10" s="1"/>
  <c r="AG18" i="10" a="1"/>
  <c r="AG18" i="10" s="1"/>
  <c r="AF11" i="10" a="1"/>
  <c r="AF11" i="10" s="1"/>
  <c r="AE9" i="10" a="1"/>
  <c r="AE9" i="10" s="1"/>
  <c r="AF38" i="10" a="1"/>
  <c r="AF38" i="10" s="1"/>
  <c r="AF36" i="10" a="1"/>
  <c r="AF36" i="10" s="1"/>
  <c r="AE33" i="10" a="1"/>
  <c r="AE33" i="10" s="1"/>
  <c r="AG30" i="10" a="1"/>
  <c r="AG30" i="10" s="1"/>
  <c r="AE19" i="10" a="1"/>
  <c r="AE19" i="10" s="1"/>
  <c r="AF18" i="10" a="1"/>
  <c r="AF18" i="10" s="1"/>
  <c r="AE10" i="10" a="1"/>
  <c r="AE10" i="10" s="1"/>
  <c r="AG9" i="10" a="1"/>
  <c r="AG9" i="10" s="1"/>
  <c r="AG80" i="10" a="1"/>
  <c r="AG80" i="10" s="1"/>
  <c r="L80" i="10"/>
  <c r="V150" i="10"/>
  <c r="AF80" i="10" a="1"/>
  <c r="AF80" i="10" s="1"/>
  <c r="V158" i="10"/>
  <c r="L88" i="10"/>
  <c r="AF88" i="10" a="1"/>
  <c r="AF88" i="10" s="1"/>
  <c r="V161" i="10"/>
  <c r="L91" i="10"/>
  <c r="V177" i="10"/>
  <c r="L107" i="10"/>
  <c r="L115" i="10"/>
  <c r="AA71" i="10" a="1"/>
  <c r="AA71" i="10" s="1"/>
  <c r="AA18" i="10" a="1"/>
  <c r="AA18" i="10" s="1"/>
  <c r="AA15" i="10" a="1"/>
  <c r="AA15" i="10" s="1"/>
  <c r="AA11" i="10" a="1"/>
  <c r="AA11" i="10" s="1"/>
  <c r="AA9" i="10" a="1"/>
  <c r="AA9" i="10" s="1"/>
  <c r="V153" i="10"/>
  <c r="L83" i="10"/>
  <c r="V145" i="10"/>
  <c r="V155" i="10"/>
  <c r="V163" i="10"/>
  <c r="V165" i="10"/>
  <c r="L102" i="10"/>
  <c r="V193" i="10"/>
  <c r="L127" i="10"/>
  <c r="V202" i="10"/>
  <c r="AA138" i="10" a="1"/>
  <c r="AA138" i="10" s="1"/>
  <c r="V210" i="10"/>
  <c r="V174" i="10"/>
  <c r="AA170" i="10" a="1"/>
  <c r="AA170" i="10" s="1"/>
  <c r="AG178" i="10" a="1"/>
  <c r="AG178" i="10" s="1"/>
  <c r="AE39" i="10" a="1"/>
  <c r="AE39" i="10" s="1"/>
  <c r="V149" i="10"/>
  <c r="V154" i="10"/>
  <c r="V157" i="10"/>
  <c r="V162" i="10"/>
  <c r="V173" i="10"/>
  <c r="AG108" i="10" a="1"/>
  <c r="AG108" i="10" s="1"/>
  <c r="V186" i="10"/>
  <c r="V189" i="10"/>
  <c r="V191" i="10"/>
  <c r="V194" i="10"/>
  <c r="V199" i="10"/>
  <c r="V205" i="10"/>
  <c r="V207" i="10"/>
  <c r="V197" i="10"/>
  <c r="V213" i="10"/>
  <c r="G13" i="10"/>
  <c r="AA20" i="10" a="1"/>
  <c r="AA20" i="10" s="1"/>
  <c r="AG39" i="10" a="1"/>
  <c r="AG39" i="10" s="1"/>
  <c r="AG74" i="10" a="1"/>
  <c r="AG74" i="10" s="1"/>
  <c r="V147" i="10"/>
  <c r="V151" i="10"/>
  <c r="AF84" i="10" a="1"/>
  <c r="AF84" i="10" s="1"/>
  <c r="V159" i="10"/>
  <c r="V166" i="10"/>
  <c r="AA101" i="10" a="1"/>
  <c r="AA101" i="10" s="1"/>
  <c r="AE102" i="10" a="1"/>
  <c r="AE102" i="10" s="1"/>
  <c r="AF103" i="10" a="1"/>
  <c r="AF103" i="10" s="1"/>
  <c r="V181" i="10"/>
  <c r="V190" i="10"/>
  <c r="AA122" i="10" a="1"/>
  <c r="AA122" i="10" s="1"/>
  <c r="V198" i="10"/>
  <c r="V203" i="10"/>
  <c r="V206" i="10"/>
  <c r="V211" i="10"/>
  <c r="V146" i="10"/>
  <c r="V178" i="10"/>
  <c r="A10" i="19"/>
  <c r="A11" i="19"/>
  <c r="A13" i="19"/>
  <c r="A14" i="19"/>
  <c r="A18" i="19"/>
  <c r="A21" i="19"/>
  <c r="B23" i="19"/>
  <c r="A33" i="19"/>
  <c r="B36" i="19"/>
  <c r="A49" i="19"/>
  <c r="A58" i="19"/>
  <c r="B14" i="19"/>
  <c r="B15" i="19"/>
  <c r="B24" i="19"/>
  <c r="A25" i="19"/>
  <c r="A34" i="19"/>
  <c r="C36" i="19"/>
  <c r="C40" i="19"/>
  <c r="C13" i="19"/>
  <c r="C16" i="19"/>
  <c r="C21" i="19"/>
  <c r="A22" i="19"/>
  <c r="A26" i="19"/>
  <c r="A27" i="19"/>
  <c r="E12" i="7"/>
  <c r="E8" i="7"/>
  <c r="O4" i="7"/>
  <c r="E10" i="7"/>
  <c r="G4" i="7"/>
  <c r="G85" i="7" s="1"/>
  <c r="G166" i="7" s="1"/>
  <c r="G247" i="7" s="1"/>
  <c r="G328" i="7" s="1"/>
  <c r="G409" i="7" s="1"/>
  <c r="X1" i="7" a="1"/>
  <c r="E11" i="7"/>
  <c r="P4" i="7"/>
  <c r="E9" i="7"/>
  <c r="E13" i="7"/>
  <c r="G26" i="7"/>
  <c r="G107" i="7" s="1"/>
  <c r="G188" i="7" s="1"/>
  <c r="G269" i="7" s="1"/>
  <c r="G350" i="7" s="1"/>
  <c r="O26" i="7"/>
  <c r="P26" i="7"/>
  <c r="O35" i="7"/>
  <c r="G35" i="7"/>
  <c r="G116" i="7" s="1"/>
  <c r="G197" i="7" s="1"/>
  <c r="G278" i="7" s="1"/>
  <c r="G359" i="7" s="1"/>
  <c r="P35" i="7"/>
  <c r="G50" i="7"/>
  <c r="G131" i="7" s="1"/>
  <c r="G212" i="7" s="1"/>
  <c r="G293" i="7" s="1"/>
  <c r="G374" i="7" s="1"/>
  <c r="P50" i="7"/>
  <c r="O50" i="7"/>
  <c r="P260" i="7"/>
  <c r="O260" i="7"/>
  <c r="O33" i="7"/>
  <c r="G33" i="7"/>
  <c r="G114" i="7" s="1"/>
  <c r="G195" i="7" s="1"/>
  <c r="G276" i="7" s="1"/>
  <c r="G357" i="7" s="1"/>
  <c r="P33" i="7"/>
  <c r="P96" i="7"/>
  <c r="O96" i="7"/>
  <c r="P166" i="7"/>
  <c r="O166" i="7"/>
  <c r="P306" i="7"/>
  <c r="O306" i="7"/>
  <c r="O31" i="7"/>
  <c r="G31" i="7"/>
  <c r="G112" i="7" s="1"/>
  <c r="G193" i="7" s="1"/>
  <c r="G274" i="7" s="1"/>
  <c r="G355" i="7" s="1"/>
  <c r="P31" i="7"/>
  <c r="O47" i="7"/>
  <c r="G47" i="7"/>
  <c r="G128" i="7" s="1"/>
  <c r="G209" i="7" s="1"/>
  <c r="G290" i="7" s="1"/>
  <c r="G371" i="7" s="1"/>
  <c r="P47" i="7"/>
  <c r="G84" i="7"/>
  <c r="G165" i="7" s="1"/>
  <c r="G246" i="7" s="1"/>
  <c r="G327" i="7" s="1"/>
  <c r="G408" i="7" s="1"/>
  <c r="P84" i="7"/>
  <c r="O84" i="7"/>
  <c r="P118" i="7"/>
  <c r="O118" i="7"/>
  <c r="P154" i="7"/>
  <c r="O154" i="7"/>
  <c r="P188" i="7"/>
  <c r="O188" i="7"/>
  <c r="P224" i="7"/>
  <c r="O224" i="7"/>
  <c r="P258" i="7"/>
  <c r="O258" i="7"/>
  <c r="P294" i="7"/>
  <c r="O294" i="7"/>
  <c r="P328" i="7"/>
  <c r="O328" i="7"/>
  <c r="O25" i="7"/>
  <c r="G25" i="7"/>
  <c r="G106" i="7" s="1"/>
  <c r="G187" i="7" s="1"/>
  <c r="G268" i="7" s="1"/>
  <c r="G349" i="7" s="1"/>
  <c r="P25" i="7"/>
  <c r="O27" i="7"/>
  <c r="G27" i="7"/>
  <c r="G108" i="7" s="1"/>
  <c r="G189" i="7" s="1"/>
  <c r="G270" i="7" s="1"/>
  <c r="G351" i="7" s="1"/>
  <c r="P27" i="7"/>
  <c r="O43" i="7"/>
  <c r="G43" i="7"/>
  <c r="G124" i="7" s="1"/>
  <c r="G205" i="7" s="1"/>
  <c r="G286" i="7" s="1"/>
  <c r="G367" i="7" s="1"/>
  <c r="P43" i="7"/>
  <c r="P120" i="7"/>
  <c r="O120" i="7"/>
  <c r="P190" i="7"/>
  <c r="O190" i="7"/>
  <c r="O19" i="7"/>
  <c r="G19" i="7"/>
  <c r="G100" i="7" s="1"/>
  <c r="G181" i="7" s="1"/>
  <c r="G262" i="7" s="1"/>
  <c r="G343" i="7" s="1"/>
  <c r="P19" i="7"/>
  <c r="O41" i="7"/>
  <c r="G41" i="7"/>
  <c r="G122" i="7" s="1"/>
  <c r="G203" i="7" s="1"/>
  <c r="G284" i="7" s="1"/>
  <c r="G365" i="7" s="1"/>
  <c r="P41" i="7"/>
  <c r="P236" i="7"/>
  <c r="O236" i="7"/>
  <c r="P398" i="7"/>
  <c r="O398" i="7"/>
  <c r="O39" i="7"/>
  <c r="G39" i="7"/>
  <c r="G120" i="7" s="1"/>
  <c r="G201" i="7" s="1"/>
  <c r="G282" i="7" s="1"/>
  <c r="G363" i="7" s="1"/>
  <c r="P39" i="7"/>
  <c r="G48" i="7"/>
  <c r="G129" i="7" s="1"/>
  <c r="G210" i="7" s="1"/>
  <c r="G291" i="7" s="1"/>
  <c r="G372" i="7" s="1"/>
  <c r="P48" i="7"/>
  <c r="O48" i="7"/>
  <c r="O6" i="7"/>
  <c r="G6" i="7"/>
  <c r="G87" i="7" s="1"/>
  <c r="G168" i="7" s="1"/>
  <c r="G249" i="7" s="1"/>
  <c r="G330" i="7" s="1"/>
  <c r="G411" i="7" s="1"/>
  <c r="P6" i="7"/>
  <c r="G14" i="7"/>
  <c r="G95" i="7" s="1"/>
  <c r="G176" i="7" s="1"/>
  <c r="G257" i="7" s="1"/>
  <c r="G338" i="7" s="1"/>
  <c r="G419" i="7" s="1"/>
  <c r="O14" i="7"/>
  <c r="P14" i="7"/>
  <c r="O29" i="7"/>
  <c r="G29" i="7"/>
  <c r="G110" i="7" s="1"/>
  <c r="G191" i="7" s="1"/>
  <c r="G272" i="7" s="1"/>
  <c r="G353" i="7" s="1"/>
  <c r="P29" i="7"/>
  <c r="O37" i="7"/>
  <c r="G37" i="7"/>
  <c r="G118" i="7" s="1"/>
  <c r="G199" i="7" s="1"/>
  <c r="G280" i="7" s="1"/>
  <c r="G361" i="7" s="1"/>
  <c r="P37" i="7"/>
  <c r="O45" i="7"/>
  <c r="G45" i="7"/>
  <c r="G126" i="7" s="1"/>
  <c r="G207" i="7" s="1"/>
  <c r="G288" i="7" s="1"/>
  <c r="G369" i="7" s="1"/>
  <c r="P45" i="7"/>
  <c r="P400" i="7"/>
  <c r="O400" i="7"/>
  <c r="P330" i="7"/>
  <c r="O330" i="7"/>
  <c r="O15" i="7"/>
  <c r="G15" i="7"/>
  <c r="G96" i="7" s="1"/>
  <c r="G177" i="7" s="1"/>
  <c r="G258" i="7" s="1"/>
  <c r="G339" i="7" s="1"/>
  <c r="G420" i="7" s="1"/>
  <c r="G20" i="7"/>
  <c r="G101" i="7" s="1"/>
  <c r="G182" i="7" s="1"/>
  <c r="G263" i="7" s="1"/>
  <c r="G344" i="7" s="1"/>
  <c r="O20" i="7"/>
  <c r="G22" i="7"/>
  <c r="G103" i="7" s="1"/>
  <c r="G184" i="7" s="1"/>
  <c r="G265" i="7" s="1"/>
  <c r="G346" i="7" s="1"/>
  <c r="O22" i="7"/>
  <c r="G34" i="7"/>
  <c r="G115" i="7" s="1"/>
  <c r="G196" i="7" s="1"/>
  <c r="G277" i="7" s="1"/>
  <c r="G358" i="7" s="1"/>
  <c r="O34" i="7"/>
  <c r="G38" i="7"/>
  <c r="G119" i="7" s="1"/>
  <c r="G200" i="7" s="1"/>
  <c r="G281" i="7" s="1"/>
  <c r="G362" i="7" s="1"/>
  <c r="O38" i="7"/>
  <c r="G46" i="7"/>
  <c r="G127" i="7" s="1"/>
  <c r="G208" i="7" s="1"/>
  <c r="G289" i="7" s="1"/>
  <c r="G370" i="7" s="1"/>
  <c r="O46" i="7"/>
  <c r="O53" i="7"/>
  <c r="G53" i="7"/>
  <c r="G134" i="7" s="1"/>
  <c r="G215" i="7" s="1"/>
  <c r="G296" i="7" s="1"/>
  <c r="G377" i="7" s="1"/>
  <c r="O57" i="7"/>
  <c r="G57" i="7"/>
  <c r="G138" i="7" s="1"/>
  <c r="G219" i="7" s="1"/>
  <c r="G300" i="7" s="1"/>
  <c r="G381" i="7" s="1"/>
  <c r="G60" i="7"/>
  <c r="G141" i="7" s="1"/>
  <c r="G222" i="7" s="1"/>
  <c r="G303" i="7" s="1"/>
  <c r="G384" i="7" s="1"/>
  <c r="P60" i="7"/>
  <c r="O60" i="7"/>
  <c r="O65" i="7"/>
  <c r="G65" i="7"/>
  <c r="G146" i="7" s="1"/>
  <c r="G227" i="7" s="1"/>
  <c r="G308" i="7" s="1"/>
  <c r="G389" i="7" s="1"/>
  <c r="G68" i="7"/>
  <c r="G149" i="7" s="1"/>
  <c r="G230" i="7" s="1"/>
  <c r="G311" i="7" s="1"/>
  <c r="G392" i="7" s="1"/>
  <c r="P68" i="7"/>
  <c r="O68" i="7"/>
  <c r="O73" i="7"/>
  <c r="G73" i="7"/>
  <c r="G154" i="7" s="1"/>
  <c r="G235" i="7" s="1"/>
  <c r="G316" i="7" s="1"/>
  <c r="G397" i="7" s="1"/>
  <c r="P86" i="7"/>
  <c r="O86" i="7"/>
  <c r="P100" i="7"/>
  <c r="O100" i="7"/>
  <c r="P104" i="7"/>
  <c r="O104" i="7"/>
  <c r="P108" i="7"/>
  <c r="O108" i="7"/>
  <c r="P112" i="7"/>
  <c r="O112" i="7"/>
  <c r="P116" i="7"/>
  <c r="O116" i="7"/>
  <c r="O119" i="7"/>
  <c r="P132" i="7"/>
  <c r="O132" i="7"/>
  <c r="P140" i="7"/>
  <c r="O140" i="7"/>
  <c r="P144" i="7"/>
  <c r="O144" i="7"/>
  <c r="P146" i="7"/>
  <c r="O146" i="7"/>
  <c r="P152" i="7"/>
  <c r="O152" i="7"/>
  <c r="O153" i="7"/>
  <c r="P158" i="7"/>
  <c r="O158" i="7"/>
  <c r="P192" i="7"/>
  <c r="O192" i="7"/>
  <c r="P200" i="7"/>
  <c r="O200" i="7"/>
  <c r="P208" i="7"/>
  <c r="O208" i="7"/>
  <c r="P240" i="7"/>
  <c r="O240" i="7"/>
  <c r="P244" i="7"/>
  <c r="O244" i="7"/>
  <c r="P248" i="7"/>
  <c r="O248" i="7"/>
  <c r="P252" i="7"/>
  <c r="O252" i="7"/>
  <c r="P256" i="7"/>
  <c r="O256" i="7"/>
  <c r="P272" i="7"/>
  <c r="O272" i="7"/>
  <c r="P280" i="7"/>
  <c r="O280" i="7"/>
  <c r="P284" i="7"/>
  <c r="O284" i="7"/>
  <c r="P288" i="7"/>
  <c r="O288" i="7"/>
  <c r="P292" i="7"/>
  <c r="O292" i="7"/>
  <c r="O293" i="7"/>
  <c r="P300" i="7"/>
  <c r="O300" i="7"/>
  <c r="P304" i="7"/>
  <c r="O304" i="7"/>
  <c r="P332" i="7"/>
  <c r="O332" i="7"/>
  <c r="P336" i="7"/>
  <c r="O336" i="7"/>
  <c r="P340" i="7"/>
  <c r="O340" i="7"/>
  <c r="P344" i="7"/>
  <c r="O344" i="7"/>
  <c r="P348" i="7"/>
  <c r="O348" i="7"/>
  <c r="P352" i="7"/>
  <c r="O352" i="7"/>
  <c r="P366" i="7"/>
  <c r="O366" i="7"/>
  <c r="P372" i="7"/>
  <c r="O372" i="7"/>
  <c r="P378" i="7"/>
  <c r="O378" i="7"/>
  <c r="P380" i="7"/>
  <c r="O380" i="7"/>
  <c r="P382" i="7"/>
  <c r="O382" i="7"/>
  <c r="P384" i="7"/>
  <c r="O384" i="7"/>
  <c r="P386" i="7"/>
  <c r="O386" i="7"/>
  <c r="P388" i="7"/>
  <c r="O388" i="7"/>
  <c r="P390" i="7"/>
  <c r="O390" i="7"/>
  <c r="P392" i="7"/>
  <c r="O392" i="7"/>
  <c r="P394" i="7"/>
  <c r="O394" i="7"/>
  <c r="P396" i="7"/>
  <c r="O396" i="7"/>
  <c r="O399" i="7"/>
  <c r="P404" i="7"/>
  <c r="O404" i="7"/>
  <c r="P408" i="7"/>
  <c r="O408" i="7"/>
  <c r="Z9" i="3"/>
  <c r="X9" i="3"/>
  <c r="W9" i="3"/>
  <c r="Z17" i="3"/>
  <c r="X17" i="3"/>
  <c r="W17" i="3"/>
  <c r="X22" i="3"/>
  <c r="Z22" i="3"/>
  <c r="W22" i="3"/>
  <c r="W25" i="3"/>
  <c r="Z25" i="3"/>
  <c r="Y25" i="3"/>
  <c r="W27" i="3"/>
  <c r="W30" i="3"/>
  <c r="O10" i="7"/>
  <c r="P15" i="7"/>
  <c r="P20" i="7"/>
  <c r="P22" i="7"/>
  <c r="P34" i="7"/>
  <c r="P38" i="7"/>
  <c r="P46" i="7"/>
  <c r="P53" i="7"/>
  <c r="P57" i="7"/>
  <c r="P65" i="7"/>
  <c r="P73" i="7"/>
  <c r="O75" i="7"/>
  <c r="G75" i="7"/>
  <c r="G156" i="7" s="1"/>
  <c r="G237" i="7" s="1"/>
  <c r="G318" i="7" s="1"/>
  <c r="G399" i="7" s="1"/>
  <c r="O77" i="7"/>
  <c r="G77" i="7"/>
  <c r="G158" i="7" s="1"/>
  <c r="G239" i="7" s="1"/>
  <c r="G320" i="7" s="1"/>
  <c r="G401" i="7" s="1"/>
  <c r="O79" i="7"/>
  <c r="G79" i="7"/>
  <c r="G160" i="7" s="1"/>
  <c r="G241" i="7" s="1"/>
  <c r="G322" i="7" s="1"/>
  <c r="G403" i="7" s="1"/>
  <c r="O81" i="7"/>
  <c r="G81" i="7"/>
  <c r="G162" i="7" s="1"/>
  <c r="G243" i="7" s="1"/>
  <c r="G324" i="7" s="1"/>
  <c r="G405" i="7" s="1"/>
  <c r="P87" i="7"/>
  <c r="O89" i="7"/>
  <c r="P93" i="7"/>
  <c r="P119" i="7"/>
  <c r="P121" i="7"/>
  <c r="P125" i="7"/>
  <c r="P129" i="7"/>
  <c r="P133" i="7"/>
  <c r="P137" i="7"/>
  <c r="P141" i="7"/>
  <c r="P153" i="7"/>
  <c r="P155" i="7"/>
  <c r="P161" i="7"/>
  <c r="O167" i="7"/>
  <c r="O169" i="7"/>
  <c r="O171" i="7"/>
  <c r="O173" i="7"/>
  <c r="O175" i="7"/>
  <c r="O177" i="7"/>
  <c r="O179" i="7"/>
  <c r="O181" i="7"/>
  <c r="O183" i="7"/>
  <c r="O185" i="7"/>
  <c r="P193" i="7"/>
  <c r="P197" i="7"/>
  <c r="P201" i="7"/>
  <c r="P205" i="7"/>
  <c r="P209" i="7"/>
  <c r="P213" i="7"/>
  <c r="O215" i="7"/>
  <c r="O217" i="7"/>
  <c r="O219" i="7"/>
  <c r="O221" i="7"/>
  <c r="P227" i="7"/>
  <c r="O229" i="7"/>
  <c r="P233" i="7"/>
  <c r="P261" i="7"/>
  <c r="P265" i="7"/>
  <c r="P269" i="7"/>
  <c r="P273" i="7"/>
  <c r="P277" i="7"/>
  <c r="P281" i="7"/>
  <c r="P293" i="7"/>
  <c r="P295" i="7"/>
  <c r="P301" i="7"/>
  <c r="O307" i="7"/>
  <c r="O309" i="7"/>
  <c r="O311" i="7"/>
  <c r="O313" i="7"/>
  <c r="O315" i="7"/>
  <c r="O317" i="7"/>
  <c r="O319" i="7"/>
  <c r="O321" i="7"/>
  <c r="O323" i="7"/>
  <c r="O325" i="7"/>
  <c r="P333" i="7"/>
  <c r="P337" i="7"/>
  <c r="P341" i="7"/>
  <c r="P345" i="7"/>
  <c r="P349" i="7"/>
  <c r="P353" i="7"/>
  <c r="O355" i="7"/>
  <c r="O357" i="7"/>
  <c r="O359" i="7"/>
  <c r="O361" i="7"/>
  <c r="P367" i="7"/>
  <c r="O369" i="7"/>
  <c r="P373" i="7"/>
  <c r="P399" i="7"/>
  <c r="P401" i="7"/>
  <c r="P405" i="7"/>
  <c r="P410" i="7"/>
  <c r="P415" i="7"/>
  <c r="O415" i="7"/>
  <c r="P418" i="7"/>
  <c r="P423" i="7"/>
  <c r="O423" i="7"/>
  <c r="Z11" i="3"/>
  <c r="X11" i="3"/>
  <c r="W11" i="3"/>
  <c r="Z19" i="3"/>
  <c r="X19" i="3"/>
  <c r="W19" i="3"/>
  <c r="Z32" i="3"/>
  <c r="W32" i="3"/>
  <c r="Q34" i="3"/>
  <c r="Q38" i="3"/>
  <c r="G7" i="7"/>
  <c r="G88" i="7" s="1"/>
  <c r="G169" i="7" s="1"/>
  <c r="G250" i="7" s="1"/>
  <c r="G331" i="7" s="1"/>
  <c r="G412" i="7" s="1"/>
  <c r="O7" i="7"/>
  <c r="G11" i="7"/>
  <c r="G92" i="7" s="1"/>
  <c r="G173" i="7" s="1"/>
  <c r="G254" i="7" s="1"/>
  <c r="G335" i="7" s="1"/>
  <c r="G416" i="7" s="1"/>
  <c r="O11" i="7"/>
  <c r="O17" i="7"/>
  <c r="G17" i="7"/>
  <c r="G98" i="7" s="1"/>
  <c r="G179" i="7" s="1"/>
  <c r="G260" i="7" s="1"/>
  <c r="G341" i="7" s="1"/>
  <c r="G422" i="7" s="1"/>
  <c r="G24" i="7"/>
  <c r="G105" i="7" s="1"/>
  <c r="G186" i="7" s="1"/>
  <c r="G267" i="7" s="1"/>
  <c r="G348" i="7" s="1"/>
  <c r="O24" i="7"/>
  <c r="G30" i="7"/>
  <c r="G111" i="7" s="1"/>
  <c r="G192" i="7" s="1"/>
  <c r="G273" i="7" s="1"/>
  <c r="G354" i="7" s="1"/>
  <c r="O30" i="7"/>
  <c r="G42" i="7"/>
  <c r="G123" i="7" s="1"/>
  <c r="G204" i="7" s="1"/>
  <c r="G285" i="7" s="1"/>
  <c r="G366" i="7" s="1"/>
  <c r="O42" i="7"/>
  <c r="G52" i="7"/>
  <c r="G133" i="7" s="1"/>
  <c r="G214" i="7" s="1"/>
  <c r="G295" i="7" s="1"/>
  <c r="G376" i="7" s="1"/>
  <c r="P52" i="7"/>
  <c r="O52" i="7"/>
  <c r="G56" i="7"/>
  <c r="G137" i="7" s="1"/>
  <c r="G218" i="7" s="1"/>
  <c r="G299" i="7" s="1"/>
  <c r="G380" i="7" s="1"/>
  <c r="P56" i="7"/>
  <c r="O56" i="7"/>
  <c r="O61" i="7"/>
  <c r="G61" i="7"/>
  <c r="G142" i="7" s="1"/>
  <c r="G223" i="7" s="1"/>
  <c r="G304" i="7" s="1"/>
  <c r="G385" i="7" s="1"/>
  <c r="G64" i="7"/>
  <c r="G145" i="7" s="1"/>
  <c r="G226" i="7" s="1"/>
  <c r="G307" i="7" s="1"/>
  <c r="G388" i="7" s="1"/>
  <c r="P64" i="7"/>
  <c r="O64" i="7"/>
  <c r="O69" i="7"/>
  <c r="G69" i="7"/>
  <c r="G150" i="7" s="1"/>
  <c r="G231" i="7" s="1"/>
  <c r="G312" i="7" s="1"/>
  <c r="G393" i="7" s="1"/>
  <c r="G72" i="7"/>
  <c r="G153" i="7" s="1"/>
  <c r="G234" i="7" s="1"/>
  <c r="G315" i="7" s="1"/>
  <c r="G396" i="7" s="1"/>
  <c r="P72" i="7"/>
  <c r="O72" i="7"/>
  <c r="P92" i="7"/>
  <c r="O92" i="7"/>
  <c r="P98" i="7"/>
  <c r="O98" i="7"/>
  <c r="P102" i="7"/>
  <c r="O102" i="7"/>
  <c r="P106" i="7"/>
  <c r="O106" i="7"/>
  <c r="P110" i="7"/>
  <c r="O110" i="7"/>
  <c r="P114" i="7"/>
  <c r="O114" i="7"/>
  <c r="P124" i="7"/>
  <c r="O124" i="7"/>
  <c r="P128" i="7"/>
  <c r="O128" i="7"/>
  <c r="P136" i="7"/>
  <c r="O136" i="7"/>
  <c r="P148" i="7"/>
  <c r="O148" i="7"/>
  <c r="P150" i="7"/>
  <c r="O150" i="7"/>
  <c r="P160" i="7"/>
  <c r="O160" i="7"/>
  <c r="P164" i="7"/>
  <c r="O164" i="7"/>
  <c r="P196" i="7"/>
  <c r="O196" i="7"/>
  <c r="P204" i="7"/>
  <c r="O204" i="7"/>
  <c r="P212" i="7"/>
  <c r="O212" i="7"/>
  <c r="P226" i="7"/>
  <c r="O226" i="7"/>
  <c r="P232" i="7"/>
  <c r="O232" i="7"/>
  <c r="P238" i="7"/>
  <c r="O238" i="7"/>
  <c r="P242" i="7"/>
  <c r="O242" i="7"/>
  <c r="P246" i="7"/>
  <c r="O246" i="7"/>
  <c r="P250" i="7"/>
  <c r="O250" i="7"/>
  <c r="P254" i="7"/>
  <c r="O254" i="7"/>
  <c r="O259" i="7"/>
  <c r="P264" i="7"/>
  <c r="O264" i="7"/>
  <c r="P268" i="7"/>
  <c r="O268" i="7"/>
  <c r="P276" i="7"/>
  <c r="O276" i="7"/>
  <c r="P286" i="7"/>
  <c r="O286" i="7"/>
  <c r="P290" i="7"/>
  <c r="O290" i="7"/>
  <c r="P298" i="7"/>
  <c r="O298" i="7"/>
  <c r="G5" i="7"/>
  <c r="G86" i="7" s="1"/>
  <c r="G167" i="7" s="1"/>
  <c r="G248" i="7" s="1"/>
  <c r="G329" i="7" s="1"/>
  <c r="G410" i="7" s="1"/>
  <c r="O5" i="7"/>
  <c r="G8" i="7"/>
  <c r="G89" i="7" s="1"/>
  <c r="G170" i="7" s="1"/>
  <c r="G251" i="7" s="1"/>
  <c r="G332" i="7" s="1"/>
  <c r="G413" i="7" s="1"/>
  <c r="O9" i="7"/>
  <c r="G9" i="7"/>
  <c r="G90" i="7" s="1"/>
  <c r="G171" i="7" s="1"/>
  <c r="G252" i="7" s="1"/>
  <c r="G333" i="7" s="1"/>
  <c r="G414" i="7" s="1"/>
  <c r="G12" i="7"/>
  <c r="G93" i="7" s="1"/>
  <c r="G174" i="7" s="1"/>
  <c r="G255" i="7" s="1"/>
  <c r="G336" i="7" s="1"/>
  <c r="G417" i="7" s="1"/>
  <c r="O13" i="7"/>
  <c r="G13" i="7"/>
  <c r="G94" i="7" s="1"/>
  <c r="G175" i="7" s="1"/>
  <c r="G256" i="7" s="1"/>
  <c r="G337" i="7" s="1"/>
  <c r="G418" i="7" s="1"/>
  <c r="G16" i="7"/>
  <c r="G97" i="7" s="1"/>
  <c r="G178" i="7" s="1"/>
  <c r="G259" i="7" s="1"/>
  <c r="G340" i="7" s="1"/>
  <c r="G421" i="7" s="1"/>
  <c r="O16" i="7"/>
  <c r="G18" i="7"/>
  <c r="G99" i="7" s="1"/>
  <c r="G180" i="7" s="1"/>
  <c r="G261" i="7" s="1"/>
  <c r="G342" i="7" s="1"/>
  <c r="G423" i="7" s="1"/>
  <c r="O18" i="7"/>
  <c r="O21" i="7"/>
  <c r="G21" i="7"/>
  <c r="G102" i="7" s="1"/>
  <c r="G183" i="7" s="1"/>
  <c r="G264" i="7" s="1"/>
  <c r="G345" i="7" s="1"/>
  <c r="O23" i="7"/>
  <c r="G23" i="7"/>
  <c r="G104" i="7" s="1"/>
  <c r="G185" i="7" s="1"/>
  <c r="G266" i="7" s="1"/>
  <c r="G347" i="7" s="1"/>
  <c r="G28" i="7"/>
  <c r="G109" i="7" s="1"/>
  <c r="G190" i="7" s="1"/>
  <c r="G271" i="7" s="1"/>
  <c r="G352" i="7" s="1"/>
  <c r="O28" i="7"/>
  <c r="G32" i="7"/>
  <c r="G113" i="7" s="1"/>
  <c r="G194" i="7" s="1"/>
  <c r="G275" i="7" s="1"/>
  <c r="G356" i="7" s="1"/>
  <c r="O32" i="7"/>
  <c r="G36" i="7"/>
  <c r="G117" i="7" s="1"/>
  <c r="G198" i="7" s="1"/>
  <c r="G279" i="7" s="1"/>
  <c r="G360" i="7" s="1"/>
  <c r="O36" i="7"/>
  <c r="G40" i="7"/>
  <c r="G121" i="7" s="1"/>
  <c r="G202" i="7" s="1"/>
  <c r="G283" i="7" s="1"/>
  <c r="G364" i="7" s="1"/>
  <c r="O40" i="7"/>
  <c r="G44" i="7"/>
  <c r="G125" i="7" s="1"/>
  <c r="G206" i="7" s="1"/>
  <c r="G287" i="7" s="1"/>
  <c r="G368" i="7" s="1"/>
  <c r="O44" i="7"/>
  <c r="O49" i="7"/>
  <c r="G49" i="7"/>
  <c r="G130" i="7" s="1"/>
  <c r="G211" i="7" s="1"/>
  <c r="G292" i="7" s="1"/>
  <c r="G373" i="7" s="1"/>
  <c r="O51" i="7"/>
  <c r="G51" i="7"/>
  <c r="G132" i="7" s="1"/>
  <c r="G213" i="7" s="1"/>
  <c r="G294" i="7" s="1"/>
  <c r="G375" i="7" s="1"/>
  <c r="G54" i="7"/>
  <c r="G135" i="7" s="1"/>
  <c r="G216" i="7" s="1"/>
  <c r="G297" i="7" s="1"/>
  <c r="G378" i="7" s="1"/>
  <c r="P54" i="7"/>
  <c r="O54" i="7"/>
  <c r="O55" i="7"/>
  <c r="G55" i="7"/>
  <c r="G136" i="7" s="1"/>
  <c r="G217" i="7" s="1"/>
  <c r="G298" i="7" s="1"/>
  <c r="G379" i="7" s="1"/>
  <c r="G58" i="7"/>
  <c r="G139" i="7" s="1"/>
  <c r="G220" i="7" s="1"/>
  <c r="G301" i="7" s="1"/>
  <c r="G382" i="7" s="1"/>
  <c r="P58" i="7"/>
  <c r="O58" i="7"/>
  <c r="O59" i="7"/>
  <c r="G59" i="7"/>
  <c r="G140" i="7" s="1"/>
  <c r="G221" i="7" s="1"/>
  <c r="G302" i="7" s="1"/>
  <c r="G383" i="7" s="1"/>
  <c r="G62" i="7"/>
  <c r="G143" i="7" s="1"/>
  <c r="G224" i="7" s="1"/>
  <c r="G305" i="7" s="1"/>
  <c r="G386" i="7" s="1"/>
  <c r="P62" i="7"/>
  <c r="O62" i="7"/>
  <c r="O63" i="7"/>
  <c r="G63" i="7"/>
  <c r="G144" i="7" s="1"/>
  <c r="G225" i="7" s="1"/>
  <c r="G306" i="7" s="1"/>
  <c r="G387" i="7" s="1"/>
  <c r="G66" i="7"/>
  <c r="G147" i="7" s="1"/>
  <c r="G228" i="7" s="1"/>
  <c r="G309" i="7" s="1"/>
  <c r="G390" i="7" s="1"/>
  <c r="P66" i="7"/>
  <c r="O66" i="7"/>
  <c r="O67" i="7"/>
  <c r="G67" i="7"/>
  <c r="G148" i="7" s="1"/>
  <c r="G229" i="7" s="1"/>
  <c r="G310" i="7" s="1"/>
  <c r="G391" i="7" s="1"/>
  <c r="G70" i="7"/>
  <c r="G151" i="7" s="1"/>
  <c r="G232" i="7" s="1"/>
  <c r="G313" i="7" s="1"/>
  <c r="G394" i="7" s="1"/>
  <c r="P70" i="7"/>
  <c r="O70" i="7"/>
  <c r="O71" i="7"/>
  <c r="G71" i="7"/>
  <c r="G152" i="7" s="1"/>
  <c r="G233" i="7" s="1"/>
  <c r="G314" i="7" s="1"/>
  <c r="G395" i="7" s="1"/>
  <c r="G74" i="7"/>
  <c r="G155" i="7" s="1"/>
  <c r="G236" i="7" s="1"/>
  <c r="G317" i="7" s="1"/>
  <c r="G398" i="7" s="1"/>
  <c r="P74" i="7"/>
  <c r="O74" i="7"/>
  <c r="G76" i="7"/>
  <c r="G157" i="7" s="1"/>
  <c r="G238" i="7" s="1"/>
  <c r="G319" i="7" s="1"/>
  <c r="G400" i="7" s="1"/>
  <c r="P76" i="7"/>
  <c r="O76" i="7"/>
  <c r="G78" i="7"/>
  <c r="G159" i="7" s="1"/>
  <c r="G240" i="7" s="1"/>
  <c r="G321" i="7" s="1"/>
  <c r="G402" i="7" s="1"/>
  <c r="P78" i="7"/>
  <c r="O78" i="7"/>
  <c r="G80" i="7"/>
  <c r="G161" i="7" s="1"/>
  <c r="G242" i="7" s="1"/>
  <c r="G323" i="7" s="1"/>
  <c r="G404" i="7" s="1"/>
  <c r="P80" i="7"/>
  <c r="O80" i="7"/>
  <c r="G82" i="7"/>
  <c r="G163" i="7" s="1"/>
  <c r="G244" i="7" s="1"/>
  <c r="G325" i="7" s="1"/>
  <c r="G406" i="7" s="1"/>
  <c r="P82" i="7"/>
  <c r="O82" i="7"/>
  <c r="O83" i="7"/>
  <c r="G83" i="7"/>
  <c r="G164" i="7" s="1"/>
  <c r="G245" i="7" s="1"/>
  <c r="G326" i="7" s="1"/>
  <c r="G407" i="7" s="1"/>
  <c r="P88" i="7"/>
  <c r="O88" i="7"/>
  <c r="P90" i="7"/>
  <c r="O90" i="7"/>
  <c r="P94" i="7"/>
  <c r="O94" i="7"/>
  <c r="P122" i="7"/>
  <c r="O122" i="7"/>
  <c r="P126" i="7"/>
  <c r="O126" i="7"/>
  <c r="P130" i="7"/>
  <c r="O130" i="7"/>
  <c r="P134" i="7"/>
  <c r="O134" i="7"/>
  <c r="P138" i="7"/>
  <c r="O138" i="7"/>
  <c r="P142" i="7"/>
  <c r="O142" i="7"/>
  <c r="P156" i="7"/>
  <c r="O156" i="7"/>
  <c r="P162" i="7"/>
  <c r="O162" i="7"/>
  <c r="P168" i="7"/>
  <c r="O168" i="7"/>
  <c r="P170" i="7"/>
  <c r="O170" i="7"/>
  <c r="P172" i="7"/>
  <c r="O172" i="7"/>
  <c r="P174" i="7"/>
  <c r="O174" i="7"/>
  <c r="P176" i="7"/>
  <c r="O176" i="7"/>
  <c r="P178" i="7"/>
  <c r="O178" i="7"/>
  <c r="P180" i="7"/>
  <c r="O180" i="7"/>
  <c r="P182" i="7"/>
  <c r="O182" i="7"/>
  <c r="P184" i="7"/>
  <c r="O184" i="7"/>
  <c r="P186" i="7"/>
  <c r="O186" i="7"/>
  <c r="O189" i="7"/>
  <c r="P194" i="7"/>
  <c r="O194" i="7"/>
  <c r="P198" i="7"/>
  <c r="O198" i="7"/>
  <c r="P202" i="7"/>
  <c r="O202" i="7"/>
  <c r="P206" i="7"/>
  <c r="O206" i="7"/>
  <c r="P210" i="7"/>
  <c r="O210" i="7"/>
  <c r="P214" i="7"/>
  <c r="O214" i="7"/>
  <c r="P216" i="7"/>
  <c r="O216" i="7"/>
  <c r="P218" i="7"/>
  <c r="O218" i="7"/>
  <c r="P220" i="7"/>
  <c r="O220" i="7"/>
  <c r="P222" i="7"/>
  <c r="O222" i="7"/>
  <c r="O223" i="7"/>
  <c r="P228" i="7"/>
  <c r="O228" i="7"/>
  <c r="P230" i="7"/>
  <c r="O230" i="7"/>
  <c r="P234" i="7"/>
  <c r="O234" i="7"/>
  <c r="P262" i="7"/>
  <c r="O262" i="7"/>
  <c r="P266" i="7"/>
  <c r="O266" i="7"/>
  <c r="P270" i="7"/>
  <c r="O270" i="7"/>
  <c r="P274" i="7"/>
  <c r="O274" i="7"/>
  <c r="P278" i="7"/>
  <c r="O278" i="7"/>
  <c r="P282" i="7"/>
  <c r="O282" i="7"/>
  <c r="P296" i="7"/>
  <c r="O296" i="7"/>
  <c r="P302" i="7"/>
  <c r="O302" i="7"/>
  <c r="P308" i="7"/>
  <c r="O308" i="7"/>
  <c r="P310" i="7"/>
  <c r="O310" i="7"/>
  <c r="P312" i="7"/>
  <c r="O312" i="7"/>
  <c r="P314" i="7"/>
  <c r="O314" i="7"/>
  <c r="P316" i="7"/>
  <c r="O316" i="7"/>
  <c r="P318" i="7"/>
  <c r="O318" i="7"/>
  <c r="P320" i="7"/>
  <c r="O320" i="7"/>
  <c r="P322" i="7"/>
  <c r="O322" i="7"/>
  <c r="P324" i="7"/>
  <c r="O324" i="7"/>
  <c r="P326" i="7"/>
  <c r="O326" i="7"/>
  <c r="O329" i="7"/>
  <c r="P334" i="7"/>
  <c r="O334" i="7"/>
  <c r="P338" i="7"/>
  <c r="O338" i="7"/>
  <c r="P342" i="7"/>
  <c r="O342" i="7"/>
  <c r="P346" i="7"/>
  <c r="O346" i="7"/>
  <c r="P350" i="7"/>
  <c r="O350" i="7"/>
  <c r="P354" i="7"/>
  <c r="O354" i="7"/>
  <c r="P356" i="7"/>
  <c r="O356" i="7"/>
  <c r="P358" i="7"/>
  <c r="O358" i="7"/>
  <c r="P360" i="7"/>
  <c r="O360" i="7"/>
  <c r="P362" i="7"/>
  <c r="O362" i="7"/>
  <c r="O363" i="7"/>
  <c r="P368" i="7"/>
  <c r="O368" i="7"/>
  <c r="P370" i="7"/>
  <c r="O370" i="7"/>
  <c r="P374" i="7"/>
  <c r="O374" i="7"/>
  <c r="P402" i="7"/>
  <c r="O402" i="7"/>
  <c r="P406" i="7"/>
  <c r="O406" i="7"/>
  <c r="Q4" i="3"/>
  <c r="F65" i="3" s="1"/>
  <c r="Z5" i="3"/>
  <c r="X5" i="3"/>
  <c r="W5" i="3"/>
  <c r="Z13" i="3"/>
  <c r="X13" i="3"/>
  <c r="W13" i="3"/>
  <c r="X21" i="3"/>
  <c r="Z21" i="3"/>
  <c r="W21" i="3"/>
  <c r="W23" i="3"/>
  <c r="X26" i="3"/>
  <c r="Z26" i="3"/>
  <c r="W26" i="3"/>
  <c r="W29" i="3"/>
  <c r="Z29" i="3"/>
  <c r="Y29" i="3"/>
  <c r="W31" i="3"/>
  <c r="Z33" i="3"/>
  <c r="Y33" i="3"/>
  <c r="Y38" i="3"/>
  <c r="P5" i="7"/>
  <c r="O8" i="7"/>
  <c r="P9" i="7"/>
  <c r="O12" i="7"/>
  <c r="P13" i="7"/>
  <c r="P16" i="7"/>
  <c r="P18" i="7"/>
  <c r="P21" i="7"/>
  <c r="P23" i="7"/>
  <c r="P28" i="7"/>
  <c r="P32" i="7"/>
  <c r="P36" i="7"/>
  <c r="P40" i="7"/>
  <c r="P44" i="7"/>
  <c r="P49" i="7"/>
  <c r="P51" i="7"/>
  <c r="P55" i="7"/>
  <c r="P59" i="7"/>
  <c r="P63" i="7"/>
  <c r="P67" i="7"/>
  <c r="P71" i="7"/>
  <c r="P83" i="7"/>
  <c r="P85" i="7"/>
  <c r="P91" i="7"/>
  <c r="O97" i="7"/>
  <c r="O99" i="7"/>
  <c r="O101" i="7"/>
  <c r="O103" i="7"/>
  <c r="O105" i="7"/>
  <c r="O107" i="7"/>
  <c r="O109" i="7"/>
  <c r="O111" i="7"/>
  <c r="O113" i="7"/>
  <c r="O115" i="7"/>
  <c r="P123" i="7"/>
  <c r="P127" i="7"/>
  <c r="P131" i="7"/>
  <c r="P135" i="7"/>
  <c r="P139" i="7"/>
  <c r="P143" i="7"/>
  <c r="O145" i="7"/>
  <c r="O147" i="7"/>
  <c r="O149" i="7"/>
  <c r="O151" i="7"/>
  <c r="P157" i="7"/>
  <c r="O159" i="7"/>
  <c r="P163" i="7"/>
  <c r="P189" i="7"/>
  <c r="P191" i="7"/>
  <c r="P195" i="7"/>
  <c r="P199" i="7"/>
  <c r="P203" i="7"/>
  <c r="P207" i="7"/>
  <c r="P211" i="7"/>
  <c r="P223" i="7"/>
  <c r="P225" i="7"/>
  <c r="P231" i="7"/>
  <c r="O237" i="7"/>
  <c r="O239" i="7"/>
  <c r="O241" i="7"/>
  <c r="O243" i="7"/>
  <c r="O245" i="7"/>
  <c r="O247" i="7"/>
  <c r="O249" i="7"/>
  <c r="O251" i="7"/>
  <c r="O253" i="7"/>
  <c r="O255" i="7"/>
  <c r="P263" i="7"/>
  <c r="P267" i="7"/>
  <c r="P271" i="7"/>
  <c r="P275" i="7"/>
  <c r="P279" i="7"/>
  <c r="P283" i="7"/>
  <c r="O285" i="7"/>
  <c r="O287" i="7"/>
  <c r="O289" i="7"/>
  <c r="O291" i="7"/>
  <c r="P297" i="7"/>
  <c r="O299" i="7"/>
  <c r="P303" i="7"/>
  <c r="P329" i="7"/>
  <c r="P331" i="7"/>
  <c r="P335" i="7"/>
  <c r="P339" i="7"/>
  <c r="P343" i="7"/>
  <c r="P364" i="7"/>
  <c r="O364" i="7"/>
  <c r="P376" i="7"/>
  <c r="O376" i="7"/>
  <c r="O377" i="7"/>
  <c r="O379" i="7"/>
  <c r="O381" i="7"/>
  <c r="O383" i="7"/>
  <c r="O385" i="7"/>
  <c r="O387" i="7"/>
  <c r="O389" i="7"/>
  <c r="O391" i="7"/>
  <c r="O393" i="7"/>
  <c r="O395" i="7"/>
  <c r="P403" i="7"/>
  <c r="P407" i="7"/>
  <c r="P411" i="7"/>
  <c r="O411" i="7"/>
  <c r="P414" i="7"/>
  <c r="P419" i="7"/>
  <c r="O419" i="7"/>
  <c r="P422" i="7"/>
  <c r="Z7" i="3"/>
  <c r="X7" i="3"/>
  <c r="W7" i="3"/>
  <c r="Z15" i="3"/>
  <c r="X15" i="3"/>
  <c r="W15" i="3"/>
  <c r="Z30" i="3"/>
  <c r="Y46" i="3"/>
  <c r="W46" i="3"/>
  <c r="Y54" i="3"/>
  <c r="W54" i="3"/>
  <c r="Y62" i="3"/>
  <c r="W62" i="3"/>
  <c r="Y70" i="3"/>
  <c r="W70" i="3"/>
  <c r="AA118" i="10" a="1"/>
  <c r="AA118" i="10" s="1"/>
  <c r="AA110" i="10" a="1"/>
  <c r="AA110" i="10" s="1"/>
  <c r="AF111" i="10" a="1"/>
  <c r="AF111" i="10" s="1"/>
  <c r="AG101" i="10" a="1"/>
  <c r="AG101" i="10" s="1"/>
  <c r="AF104" i="10" a="1"/>
  <c r="AF104" i="10" s="1"/>
  <c r="AF89" i="10" a="1"/>
  <c r="AF89" i="10" s="1"/>
  <c r="AF77" i="10" a="1"/>
  <c r="AF77" i="10" s="1"/>
  <c r="V148" i="10"/>
  <c r="L78" i="10"/>
  <c r="AF78" i="10" a="1"/>
  <c r="AF78" i="10" s="1"/>
  <c r="AA78" i="10" a="1"/>
  <c r="AA78" i="10" s="1"/>
  <c r="V232" i="10"/>
  <c r="V168" i="10"/>
  <c r="L98" i="10"/>
  <c r="AF98" i="10" a="1"/>
  <c r="AF98" i="10" s="1"/>
  <c r="AA98" i="10" a="1"/>
  <c r="AA98" i="10" s="1"/>
  <c r="AE101" i="10" a="1"/>
  <c r="AE101" i="10" s="1"/>
  <c r="AA106" i="10" a="1"/>
  <c r="AA106" i="10" s="1"/>
  <c r="AA114" i="10" a="1"/>
  <c r="AA114" i="10" s="1"/>
  <c r="O412" i="7"/>
  <c r="O416" i="7"/>
  <c r="O420" i="7"/>
  <c r="Y5" i="3"/>
  <c r="Q6" i="3"/>
  <c r="Y7" i="3"/>
  <c r="Q8" i="3"/>
  <c r="Y9" i="3"/>
  <c r="Q10" i="3"/>
  <c r="Y11" i="3"/>
  <c r="Q12" i="3"/>
  <c r="Y13" i="3"/>
  <c r="Q14" i="3"/>
  <c r="Y15" i="3"/>
  <c r="Q16" i="3"/>
  <c r="Y17" i="3"/>
  <c r="Q18" i="3"/>
  <c r="Y19" i="3"/>
  <c r="Q20" i="3"/>
  <c r="Y21" i="3"/>
  <c r="Y22" i="3"/>
  <c r="Y23" i="3"/>
  <c r="X24" i="3"/>
  <c r="X25" i="3"/>
  <c r="Y26" i="3"/>
  <c r="Y27" i="3"/>
  <c r="X28" i="3"/>
  <c r="X29" i="3"/>
  <c r="Y30" i="3"/>
  <c r="Y31" i="3"/>
  <c r="X32" i="3"/>
  <c r="W33" i="3"/>
  <c r="Z34" i="3"/>
  <c r="Q36" i="3"/>
  <c r="Q37" i="3"/>
  <c r="Z38" i="3"/>
  <c r="Q40" i="3"/>
  <c r="Q41" i="3"/>
  <c r="Q42" i="3"/>
  <c r="X46" i="3"/>
  <c r="Z46" i="3"/>
  <c r="Q48" i="3"/>
  <c r="W51" i="3"/>
  <c r="X54" i="3"/>
  <c r="Z54" i="3"/>
  <c r="Q56" i="3"/>
  <c r="W59" i="3"/>
  <c r="X62" i="3"/>
  <c r="Z62" i="3"/>
  <c r="Q64" i="3"/>
  <c r="W67" i="3"/>
  <c r="X70" i="3"/>
  <c r="Z70" i="3"/>
  <c r="Q72" i="3"/>
  <c r="V144" i="10"/>
  <c r="L74" i="10"/>
  <c r="AF74" i="10" a="1"/>
  <c r="AF74" i="10" s="1"/>
  <c r="AA74" i="10" a="1"/>
  <c r="AA74" i="10" s="1"/>
  <c r="AE86" i="10" a="1"/>
  <c r="AE86" i="10" s="1"/>
  <c r="AF158" i="10" a="1"/>
  <c r="AF158" i="10" s="1"/>
  <c r="AA158" i="10" a="1"/>
  <c r="AA158" i="10" s="1"/>
  <c r="AE90" i="10" a="1"/>
  <c r="AE90" i="10" s="1"/>
  <c r="W4" i="3"/>
  <c r="W6" i="3"/>
  <c r="W8" i="3"/>
  <c r="W10" i="3"/>
  <c r="W12" i="3"/>
  <c r="W14" i="3"/>
  <c r="W16" i="3"/>
  <c r="W18" i="3"/>
  <c r="W20" i="3"/>
  <c r="Z23" i="3"/>
  <c r="Z27" i="3"/>
  <c r="Z31" i="3"/>
  <c r="Y32" i="3"/>
  <c r="X33" i="3"/>
  <c r="W34" i="3"/>
  <c r="W36" i="3"/>
  <c r="W37" i="3"/>
  <c r="W38" i="3"/>
  <c r="W40" i="3"/>
  <c r="W41" i="3"/>
  <c r="W42" i="3"/>
  <c r="Q47" i="3"/>
  <c r="Y50" i="3"/>
  <c r="W50" i="3"/>
  <c r="Q55" i="3"/>
  <c r="Y58" i="3"/>
  <c r="W58" i="3"/>
  <c r="Q63" i="3"/>
  <c r="Z63" i="3"/>
  <c r="Y66" i="3"/>
  <c r="W66" i="3"/>
  <c r="Y67" i="3"/>
  <c r="Z68" i="3"/>
  <c r="W69" i="3"/>
  <c r="Q71" i="3"/>
  <c r="Z71" i="3"/>
  <c r="X72" i="3"/>
  <c r="H36" i="10"/>
  <c r="H22" i="10"/>
  <c r="H14" i="10"/>
  <c r="AG76" i="10" a="1"/>
  <c r="AG76" i="10" s="1"/>
  <c r="AE78" i="10" a="1"/>
  <c r="AE78" i="10" s="1"/>
  <c r="L154" i="10"/>
  <c r="AG154" i="10" a="1"/>
  <c r="AG154" i="10" s="1"/>
  <c r="AG86" i="10" a="1"/>
  <c r="AG86" i="10" s="1"/>
  <c r="AG90" i="10" a="1"/>
  <c r="AG90" i="10" s="1"/>
  <c r="AE98" i="10" a="1"/>
  <c r="AE98" i="10" s="1"/>
  <c r="AF99" i="10" a="1"/>
  <c r="AF99" i="10" s="1"/>
  <c r="AA102" i="10" a="1"/>
  <c r="AA102" i="10" s="1"/>
  <c r="L209" i="10"/>
  <c r="V279" i="10"/>
  <c r="V212" i="10"/>
  <c r="L142" i="10"/>
  <c r="AA142" i="10" a="1"/>
  <c r="AA142" i="10" s="1"/>
  <c r="V216" i="10"/>
  <c r="L146" i="10"/>
  <c r="AF146" i="10" a="1"/>
  <c r="AF146" i="10" s="1"/>
  <c r="AA146" i="10" a="1"/>
  <c r="AA146" i="10" s="1"/>
  <c r="AG146" i="10" a="1"/>
  <c r="AG146" i="10" s="1"/>
  <c r="AE146" i="10" a="1"/>
  <c r="AE146" i="10" s="1"/>
  <c r="O409" i="7"/>
  <c r="O413" i="7"/>
  <c r="O417" i="7"/>
  <c r="O421" i="7"/>
  <c r="Q5" i="3"/>
  <c r="Y6" i="3"/>
  <c r="Q7" i="3"/>
  <c r="Y8" i="3"/>
  <c r="Q9" i="3"/>
  <c r="Y10" i="3"/>
  <c r="Q11" i="3"/>
  <c r="Y12" i="3"/>
  <c r="Q13" i="3"/>
  <c r="Y14" i="3"/>
  <c r="Q15" i="3"/>
  <c r="Y16" i="3"/>
  <c r="Q17" i="3"/>
  <c r="Y18" i="3"/>
  <c r="Q19" i="3"/>
  <c r="Y20" i="3"/>
  <c r="Q21" i="3"/>
  <c r="Q22" i="3"/>
  <c r="Q23" i="3"/>
  <c r="Z24" i="3"/>
  <c r="Q26" i="3"/>
  <c r="Q27" i="3"/>
  <c r="Z28" i="3"/>
  <c r="Q30" i="3"/>
  <c r="F64" i="3" s="1"/>
  <c r="Q31" i="3"/>
  <c r="X35" i="3"/>
  <c r="Y35" i="3"/>
  <c r="Y36" i="3"/>
  <c r="Z36" i="3"/>
  <c r="Y37" i="3"/>
  <c r="X39" i="3"/>
  <c r="Y39" i="3"/>
  <c r="Y40" i="3"/>
  <c r="Z40" i="3"/>
  <c r="Y41" i="3"/>
  <c r="Y42" i="3"/>
  <c r="W47" i="3"/>
  <c r="X50" i="3"/>
  <c r="Z50" i="3"/>
  <c r="Q52" i="3"/>
  <c r="W55" i="3"/>
  <c r="X58" i="3"/>
  <c r="Z58" i="3"/>
  <c r="Q60" i="3"/>
  <c r="W63" i="3"/>
  <c r="X66" i="3"/>
  <c r="Z66" i="3"/>
  <c r="W71" i="3"/>
  <c r="Q73" i="3"/>
  <c r="Y73" i="3"/>
  <c r="W73" i="3"/>
  <c r="AE74" i="10" a="1"/>
  <c r="AE74" i="10" s="1"/>
  <c r="AF76" i="10" a="1"/>
  <c r="AF76" i="10" s="1"/>
  <c r="AG78" i="10" a="1"/>
  <c r="AG78" i="10" s="1"/>
  <c r="V152" i="10"/>
  <c r="L82" i="10"/>
  <c r="AA82" i="10" a="1"/>
  <c r="AA82" i="10" s="1"/>
  <c r="V156" i="10"/>
  <c r="L86" i="10"/>
  <c r="AF86" i="10" a="1"/>
  <c r="AF86" i="10" s="1"/>
  <c r="AA86" i="10" a="1"/>
  <c r="AA86" i="10" s="1"/>
  <c r="V160" i="10"/>
  <c r="L90" i="10"/>
  <c r="AF90" i="10" a="1"/>
  <c r="AF90" i="10" s="1"/>
  <c r="AA90" i="10" a="1"/>
  <c r="AA90" i="10" s="1"/>
  <c r="V164" i="10"/>
  <c r="L94" i="10"/>
  <c r="AA94" i="10" a="1"/>
  <c r="AA94" i="10" s="1"/>
  <c r="V236" i="10"/>
  <c r="L166" i="10"/>
  <c r="AA166" i="10" a="1"/>
  <c r="AA166" i="10" s="1"/>
  <c r="AG98" i="10" a="1"/>
  <c r="AG98" i="10" s="1"/>
  <c r="V251" i="10"/>
  <c r="AE181" i="10" a="1"/>
  <c r="AE181" i="10" s="1"/>
  <c r="AG181" i="10" a="1"/>
  <c r="AG181" i="10" s="1"/>
  <c r="L181" i="10"/>
  <c r="AF181" i="10" a="1"/>
  <c r="AF181" i="10" s="1"/>
  <c r="AA181" i="10" a="1"/>
  <c r="AA181" i="10" s="1"/>
  <c r="V220" i="10"/>
  <c r="L150" i="10"/>
  <c r="AF150" i="10" a="1"/>
  <c r="AF150" i="10" s="1"/>
  <c r="AA150" i="10" a="1"/>
  <c r="AA150" i="10" s="1"/>
  <c r="AG150" i="10" a="1"/>
  <c r="AG150" i="10" s="1"/>
  <c r="AE150" i="10" a="1"/>
  <c r="AE150" i="10" s="1"/>
  <c r="G14" i="10"/>
  <c r="G22" i="10"/>
  <c r="AA209" i="10" s="1" a="1"/>
  <c r="AA209" i="10" s="1"/>
  <c r="AA22" i="10" a="1"/>
  <c r="AA22" i="10" s="1"/>
  <c r="AA23" i="10" a="1"/>
  <c r="AA23" i="10" s="1"/>
  <c r="AA24" i="10" a="1"/>
  <c r="AA24" i="10" s="1"/>
  <c r="AA25" i="10" a="1"/>
  <c r="AA25" i="10" s="1"/>
  <c r="AA26" i="10" a="1"/>
  <c r="AA26" i="10" s="1"/>
  <c r="AA27" i="10" a="1"/>
  <c r="AA27" i="10" s="1"/>
  <c r="AA28" i="10" a="1"/>
  <c r="AA28" i="10" s="1"/>
  <c r="AA29" i="10" a="1"/>
  <c r="AA29" i="10" s="1"/>
  <c r="AA31" i="10" a="1"/>
  <c r="AA31" i="10" s="1"/>
  <c r="AE31" i="10" a="1"/>
  <c r="AE31" i="10" s="1"/>
  <c r="AG31" i="10" a="1"/>
  <c r="AG31" i="10" s="1"/>
  <c r="AA34" i="10" a="1"/>
  <c r="AA34" i="10" s="1"/>
  <c r="AE34" i="10" a="1"/>
  <c r="AE34" i="10" s="1"/>
  <c r="AG34" i="10" a="1"/>
  <c r="AG34" i="10" s="1"/>
  <c r="AF35" i="10" a="1"/>
  <c r="AF35" i="10" s="1"/>
  <c r="G36" i="10"/>
  <c r="AA36" i="10" a="1"/>
  <c r="AA36" i="10" s="1"/>
  <c r="AF37" i="10" a="1"/>
  <c r="AF37" i="10" s="1"/>
  <c r="AA38" i="10" a="1"/>
  <c r="AA38" i="10" s="1"/>
  <c r="AE38" i="10" a="1"/>
  <c r="AE38" i="10" s="1"/>
  <c r="AG38" i="10" a="1"/>
  <c r="AG38" i="10" s="1"/>
  <c r="AF40" i="10" a="1"/>
  <c r="AF40" i="10" s="1"/>
  <c r="AF41" i="10" a="1"/>
  <c r="AF41" i="10" s="1"/>
  <c r="AF42" i="10" a="1"/>
  <c r="AF42" i="10" s="1"/>
  <c r="AF43" i="10" a="1"/>
  <c r="AF43" i="10" s="1"/>
  <c r="AF44" i="10" a="1"/>
  <c r="AF44" i="10" s="1"/>
  <c r="AF45" i="10" a="1"/>
  <c r="AF45" i="10" s="1"/>
  <c r="AF46" i="10" a="1"/>
  <c r="AF46" i="10" s="1"/>
  <c r="V215" i="10"/>
  <c r="AG145" i="10" a="1"/>
  <c r="AG145" i="10" s="1"/>
  <c r="AE145" i="10" a="1"/>
  <c r="AE145" i="10" s="1"/>
  <c r="AA145" i="10" a="1"/>
  <c r="AA145" i="10" s="1"/>
  <c r="L145" i="10"/>
  <c r="AF145" i="10" a="1"/>
  <c r="AF145" i="10" s="1"/>
  <c r="AA75" i="10" a="1"/>
  <c r="AA75" i="10" s="1"/>
  <c r="AE75" i="10" a="1"/>
  <c r="AE75" i="10" s="1"/>
  <c r="AG75" i="10" a="1"/>
  <c r="AG75" i="10" s="1"/>
  <c r="V219" i="10"/>
  <c r="AG149" i="10" a="1"/>
  <c r="AG149" i="10" s="1"/>
  <c r="AE149" i="10" a="1"/>
  <c r="AE149" i="10" s="1"/>
  <c r="AA149" i="10" a="1"/>
  <c r="AA149" i="10" s="1"/>
  <c r="L149" i="10"/>
  <c r="AF149" i="10" a="1"/>
  <c r="AF149" i="10" s="1"/>
  <c r="AA79" i="10" a="1"/>
  <c r="AA79" i="10" s="1"/>
  <c r="AE79" i="10" a="1"/>
  <c r="AE79" i="10" s="1"/>
  <c r="AG79" i="10" a="1"/>
  <c r="AG79" i="10" s="1"/>
  <c r="AF81" i="10" a="1"/>
  <c r="AF81" i="10" s="1"/>
  <c r="V223" i="10"/>
  <c r="AG153" i="10" a="1"/>
  <c r="AG153" i="10" s="1"/>
  <c r="AE153" i="10" a="1"/>
  <c r="AE153" i="10" s="1"/>
  <c r="AA153" i="10" a="1"/>
  <c r="AA153" i="10" s="1"/>
  <c r="L153" i="10"/>
  <c r="AF153" i="10" a="1"/>
  <c r="AF153" i="10" s="1"/>
  <c r="AA83" i="10" a="1"/>
  <c r="AA83" i="10" s="1"/>
  <c r="AE83" i="10" a="1"/>
  <c r="AE83" i="10" s="1"/>
  <c r="AG83" i="10" a="1"/>
  <c r="AG83" i="10" s="1"/>
  <c r="V227" i="10"/>
  <c r="AA157" i="10" a="1"/>
  <c r="AA157" i="10" s="1"/>
  <c r="L157" i="10"/>
  <c r="AA87" i="10" a="1"/>
  <c r="AA87" i="10" s="1"/>
  <c r="V231" i="10"/>
  <c r="AA161" i="10" a="1"/>
  <c r="AA161" i="10" s="1"/>
  <c r="AA91" i="10" a="1"/>
  <c r="AA91" i="10" s="1"/>
  <c r="AE91" i="10" a="1"/>
  <c r="AE91" i="10" s="1"/>
  <c r="AG91" i="10" a="1"/>
  <c r="AG91" i="10" s="1"/>
  <c r="V235" i="10"/>
  <c r="AA165" i="10" a="1"/>
  <c r="AA165" i="10" s="1"/>
  <c r="L165" i="10"/>
  <c r="AA95" i="10" a="1"/>
  <c r="AA95" i="10" s="1"/>
  <c r="AF97" i="10" a="1"/>
  <c r="AF97" i="10" s="1"/>
  <c r="V169" i="10"/>
  <c r="AG99" i="10" a="1"/>
  <c r="AG99" i="10" s="1"/>
  <c r="AE99" i="10" a="1"/>
  <c r="AE99" i="10" s="1"/>
  <c r="AA99" i="10" a="1"/>
  <c r="AA99" i="10" s="1"/>
  <c r="AF100" i="10" a="1"/>
  <c r="AF100" i="10" s="1"/>
  <c r="L106" i="10"/>
  <c r="V176" i="10"/>
  <c r="AF106" i="10" a="1"/>
  <c r="AF106" i="10" s="1"/>
  <c r="AF108" i="10" a="1"/>
  <c r="AF108" i="10" s="1"/>
  <c r="AG109" i="10" a="1"/>
  <c r="AG109" i="10" s="1"/>
  <c r="AG110" i="10" a="1"/>
  <c r="AG110" i="10" s="1"/>
  <c r="V184" i="10"/>
  <c r="L114" i="10"/>
  <c r="AF114" i="10" a="1"/>
  <c r="AF114" i="10" s="1"/>
  <c r="L189" i="10"/>
  <c r="V259" i="10"/>
  <c r="AA189" i="10" a="1"/>
  <c r="AA189" i="10" s="1"/>
  <c r="V192" i="10"/>
  <c r="L122" i="10"/>
  <c r="V200" i="10"/>
  <c r="L130" i="10"/>
  <c r="V248" i="10"/>
  <c r="L178" i="10"/>
  <c r="AF178" i="10" a="1"/>
  <c r="AF178" i="10" s="1"/>
  <c r="AA5" i="10" a="1"/>
  <c r="AA5" i="10" s="1"/>
  <c r="AE5" i="10" a="1"/>
  <c r="AE5" i="10" s="1"/>
  <c r="AG5" i="10" a="1"/>
  <c r="AG5" i="10" s="1"/>
  <c r="AF115" i="10" a="1"/>
  <c r="AF115" i="10" s="1"/>
  <c r="AF107" i="10" a="1"/>
  <c r="AF107" i="10" s="1"/>
  <c r="AA76" i="10" a="1"/>
  <c r="AA76" i="10" s="1"/>
  <c r="AE76" i="10" a="1"/>
  <c r="AE76" i="10" s="1"/>
  <c r="AA80" i="10" a="1"/>
  <c r="AA80" i="10" s="1"/>
  <c r="AE80" i="10" a="1"/>
  <c r="AE80" i="10" s="1"/>
  <c r="AA84" i="10" a="1"/>
  <c r="AA84" i="10" s="1"/>
  <c r="AE84" i="10" a="1"/>
  <c r="AE84" i="10" s="1"/>
  <c r="AG84" i="10" a="1"/>
  <c r="AG84" i="10" s="1"/>
  <c r="AA88" i="10" a="1"/>
  <c r="AA88" i="10" s="1"/>
  <c r="AE88" i="10" a="1"/>
  <c r="AE88" i="10" s="1"/>
  <c r="AG88" i="10" a="1"/>
  <c r="AG88" i="10" s="1"/>
  <c r="AA92" i="10" a="1"/>
  <c r="AA92" i="10" s="1"/>
  <c r="AA96" i="10" a="1"/>
  <c r="AA96" i="10" s="1"/>
  <c r="AE106" i="10" a="1"/>
  <c r="AE106" i="10" s="1"/>
  <c r="V247" i="10"/>
  <c r="AG177" i="10" a="1"/>
  <c r="AG177" i="10" s="1"/>
  <c r="AE177" i="10" a="1"/>
  <c r="AE177" i="10" s="1"/>
  <c r="AA177" i="10" a="1"/>
  <c r="AA177" i="10" s="1"/>
  <c r="L177" i="10"/>
  <c r="AF177" i="10" a="1"/>
  <c r="AF177" i="10" s="1"/>
  <c r="AG112" i="10" a="1"/>
  <c r="AG112" i="10" s="1"/>
  <c r="AE114" i="10" a="1"/>
  <c r="AE114" i="10" s="1"/>
  <c r="AG115" i="10" a="1"/>
  <c r="AG115" i="10" s="1"/>
  <c r="AA126" i="10" a="1"/>
  <c r="AA126" i="10" s="1"/>
  <c r="L205" i="10"/>
  <c r="V275" i="10"/>
  <c r="AA205" i="10" a="1"/>
  <c r="AA205" i="10" s="1"/>
  <c r="V208" i="10"/>
  <c r="L138" i="10"/>
  <c r="AF174" i="10" a="1"/>
  <c r="AF174" i="10" s="1"/>
  <c r="AE178" i="10" a="1"/>
  <c r="AE178" i="10" s="1"/>
  <c r="L185" i="10"/>
  <c r="V255" i="10"/>
  <c r="AF185" i="10" a="1"/>
  <c r="AF185" i="10" s="1"/>
  <c r="AA185" i="10" a="1"/>
  <c r="AA185" i="10" s="1"/>
  <c r="AG185" i="10" a="1"/>
  <c r="AG185" i="10" s="1"/>
  <c r="AE185" i="10" a="1"/>
  <c r="AE185" i="10" s="1"/>
  <c r="L213" i="10"/>
  <c r="V283" i="10"/>
  <c r="AA213" i="10" a="1"/>
  <c r="AA213" i="10" s="1"/>
  <c r="I20" i="10"/>
  <c r="AA30" i="10" a="1"/>
  <c r="AA30" i="10" s="1"/>
  <c r="AA32" i="10" a="1"/>
  <c r="AA32" i="10" s="1"/>
  <c r="AA33" i="10" a="1"/>
  <c r="AA33" i="10" s="1"/>
  <c r="AA35" i="10" a="1"/>
  <c r="AA35" i="10" s="1"/>
  <c r="AA37" i="10" a="1"/>
  <c r="AA37" i="10" s="1"/>
  <c r="AA39" i="10" a="1"/>
  <c r="AA39" i="10" s="1"/>
  <c r="AA40" i="10" a="1"/>
  <c r="AA40" i="10" s="1"/>
  <c r="AA41" i="10" a="1"/>
  <c r="AA41" i="10" s="1"/>
  <c r="AE41" i="10" a="1"/>
  <c r="AE41" i="10" s="1"/>
  <c r="AA42" i="10" a="1"/>
  <c r="AA42" i="10" s="1"/>
  <c r="AE42" i="10" a="1"/>
  <c r="AE42" i="10" s="1"/>
  <c r="AG42" i="10" a="1"/>
  <c r="AG42" i="10" s="1"/>
  <c r="AA43" i="10" a="1"/>
  <c r="AA43" i="10" s="1"/>
  <c r="AE43" i="10" a="1"/>
  <c r="AE43" i="10" s="1"/>
  <c r="AG43" i="10" a="1"/>
  <c r="AG43" i="10" s="1"/>
  <c r="AA44" i="10" a="1"/>
  <c r="AA44" i="10" s="1"/>
  <c r="AE44" i="10" a="1"/>
  <c r="AE44" i="10" s="1"/>
  <c r="AG44" i="10" a="1"/>
  <c r="AG44" i="10" s="1"/>
  <c r="AA45" i="10" a="1"/>
  <c r="AA45" i="10" s="1"/>
  <c r="AE45" i="10" a="1"/>
  <c r="AE45" i="10" s="1"/>
  <c r="AG45" i="10" a="1"/>
  <c r="AG45" i="10" s="1"/>
  <c r="AA46" i="10" a="1"/>
  <c r="AA46" i="10" s="1"/>
  <c r="AE46" i="10" a="1"/>
  <c r="AE46" i="10" s="1"/>
  <c r="AA47" i="10" a="1"/>
  <c r="AA47" i="10" s="1"/>
  <c r="AA48" i="10" a="1"/>
  <c r="AA48" i="10" s="1"/>
  <c r="AA49" i="10" a="1"/>
  <c r="AA49" i="10" s="1"/>
  <c r="AA50" i="10" a="1"/>
  <c r="AA50" i="10" s="1"/>
  <c r="AA51" i="10" a="1"/>
  <c r="AA51" i="10" s="1"/>
  <c r="AA52" i="10" a="1"/>
  <c r="AA52" i="10" s="1"/>
  <c r="AA53" i="10" a="1"/>
  <c r="AA53" i="10" s="1"/>
  <c r="AA54" i="10" a="1"/>
  <c r="AA54" i="10" s="1"/>
  <c r="AA55" i="10" a="1"/>
  <c r="AA55" i="10" s="1"/>
  <c r="AA56" i="10" a="1"/>
  <c r="AA56" i="10" s="1"/>
  <c r="AA57" i="10" a="1"/>
  <c r="AA57" i="10" s="1"/>
  <c r="AA58" i="10" a="1"/>
  <c r="AA58" i="10" s="1"/>
  <c r="AA59" i="10" a="1"/>
  <c r="AA59" i="10" s="1"/>
  <c r="AA60" i="10" a="1"/>
  <c r="AA60" i="10" s="1"/>
  <c r="AA61" i="10" a="1"/>
  <c r="AA61" i="10" s="1"/>
  <c r="AA62" i="10" a="1"/>
  <c r="AA62" i="10" s="1"/>
  <c r="AA63" i="10" a="1"/>
  <c r="AA63" i="10" s="1"/>
  <c r="AA64" i="10" a="1"/>
  <c r="AA64" i="10" s="1"/>
  <c r="AA65" i="10" a="1"/>
  <c r="AA65" i="10" s="1"/>
  <c r="AA66" i="10" a="1"/>
  <c r="AA66" i="10" s="1"/>
  <c r="AA67" i="10" a="1"/>
  <c r="AA67" i="10" s="1"/>
  <c r="AA68" i="10" a="1"/>
  <c r="AA68" i="10" s="1"/>
  <c r="AA69" i="10" a="1"/>
  <c r="AA69" i="10" s="1"/>
  <c r="AA70" i="10" a="1"/>
  <c r="AA70" i="10" s="1"/>
  <c r="AF75" i="10" a="1"/>
  <c r="AF75" i="10" s="1"/>
  <c r="AF147" i="10" a="1"/>
  <c r="AF147" i="10" s="1"/>
  <c r="V217" i="10"/>
  <c r="AG147" i="10" a="1"/>
  <c r="AG147" i="10" s="1"/>
  <c r="AE147" i="10" a="1"/>
  <c r="AE147" i="10" s="1"/>
  <c r="AA147" i="10" a="1"/>
  <c r="AA147" i="10" s="1"/>
  <c r="AA77" i="10" a="1"/>
  <c r="AA77" i="10" s="1"/>
  <c r="AE77" i="10" a="1"/>
  <c r="AE77" i="10" s="1"/>
  <c r="AG77" i="10" a="1"/>
  <c r="AG77" i="10" s="1"/>
  <c r="AF79" i="10" a="1"/>
  <c r="AF79" i="10" s="1"/>
  <c r="V221" i="10"/>
  <c r="AF151" i="10" a="1"/>
  <c r="AF151" i="10" s="1"/>
  <c r="AG151" i="10" a="1"/>
  <c r="AG151" i="10" s="1"/>
  <c r="AE151" i="10" a="1"/>
  <c r="AE151" i="10" s="1"/>
  <c r="AA151" i="10" a="1"/>
  <c r="AA151" i="10" s="1"/>
  <c r="AA81" i="10" a="1"/>
  <c r="AA81" i="10" s="1"/>
  <c r="AE81" i="10" a="1"/>
  <c r="AE81" i="10" s="1"/>
  <c r="AG81" i="10" a="1"/>
  <c r="AG81" i="10" s="1"/>
  <c r="AF83" i="10" a="1"/>
  <c r="AF83" i="10" s="1"/>
  <c r="AA85" i="10" a="1"/>
  <c r="AA85" i="10" s="1"/>
  <c r="AF159" i="10" a="1"/>
  <c r="AF159" i="10" s="1"/>
  <c r="V229" i="10"/>
  <c r="AG159" i="10" a="1"/>
  <c r="AG159" i="10" s="1"/>
  <c r="AE159" i="10" a="1"/>
  <c r="AE159" i="10" s="1"/>
  <c r="AA159" i="10" a="1"/>
  <c r="AA159" i="10" s="1"/>
  <c r="AA89" i="10" a="1"/>
  <c r="AA89" i="10" s="1"/>
  <c r="AE89" i="10" a="1"/>
  <c r="AE89" i="10" s="1"/>
  <c r="AG89" i="10" a="1"/>
  <c r="AG89" i="10" s="1"/>
  <c r="AF91" i="10" a="1"/>
  <c r="AF91" i="10" s="1"/>
  <c r="V233" i="10"/>
  <c r="AA163" i="10" a="1"/>
  <c r="AA163" i="10" s="1"/>
  <c r="AA93" i="10" a="1"/>
  <c r="AA93" i="10" s="1"/>
  <c r="AF167" i="10" a="1"/>
  <c r="AF167" i="10" s="1"/>
  <c r="V237" i="10"/>
  <c r="AG167" i="10" a="1"/>
  <c r="AG167" i="10" s="1"/>
  <c r="AE167" i="10" a="1"/>
  <c r="AE167" i="10" s="1"/>
  <c r="AA167" i="10" a="1"/>
  <c r="AA167" i="10" s="1"/>
  <c r="AA97" i="10" a="1"/>
  <c r="AA97" i="10" s="1"/>
  <c r="AE97" i="10" a="1"/>
  <c r="AE97" i="10" s="1"/>
  <c r="AG97" i="10" a="1"/>
  <c r="AG97" i="10" s="1"/>
  <c r="AG100" i="10" a="1"/>
  <c r="AG100" i="10" s="1"/>
  <c r="L101" i="10"/>
  <c r="V171" i="10"/>
  <c r="AF101" i="10" a="1"/>
  <c r="AF101" i="10" s="1"/>
  <c r="V172" i="10"/>
  <c r="AF102" i="10" a="1"/>
  <c r="AF102" i="10" s="1"/>
  <c r="V243" i="10"/>
  <c r="AA173" i="10" a="1"/>
  <c r="AA173" i="10" s="1"/>
  <c r="AG104" i="10" a="1"/>
  <c r="AG104" i="10" s="1"/>
  <c r="AG105" i="10" a="1"/>
  <c r="AG105" i="10" s="1"/>
  <c r="AG106" i="10" a="1"/>
  <c r="AG106" i="10" s="1"/>
  <c r="L110" i="10"/>
  <c r="V180" i="10"/>
  <c r="AF110" i="10" a="1"/>
  <c r="AF110" i="10" s="1"/>
  <c r="AF112" i="10" a="1"/>
  <c r="AF112" i="10" s="1"/>
  <c r="AG113" i="10" a="1"/>
  <c r="AG113" i="10" s="1"/>
  <c r="AG114" i="10" a="1"/>
  <c r="AG114" i="10" s="1"/>
  <c r="V188" i="10"/>
  <c r="L118" i="10"/>
  <c r="L193" i="10"/>
  <c r="V263" i="10"/>
  <c r="V196" i="10"/>
  <c r="L126" i="10"/>
  <c r="L201" i="10"/>
  <c r="V271" i="10"/>
  <c r="AA201" i="10" a="1"/>
  <c r="AA201" i="10" s="1"/>
  <c r="V204" i="10"/>
  <c r="L134" i="10"/>
  <c r="L155" i="10"/>
  <c r="L159" i="10"/>
  <c r="V240" i="10"/>
  <c r="L170" i="10"/>
  <c r="AF170" i="10" a="1"/>
  <c r="AF170" i="10" s="1"/>
  <c r="L100" i="10"/>
  <c r="AA103" i="10" a="1"/>
  <c r="AA103" i="10" s="1"/>
  <c r="AE103" i="10" a="1"/>
  <c r="AE103" i="10" s="1"/>
  <c r="AG103" i="10" a="1"/>
  <c r="AG103" i="10" s="1"/>
  <c r="L104" i="10"/>
  <c r="AF105" i="10" a="1"/>
  <c r="AF105" i="10" s="1"/>
  <c r="AA107" i="10" a="1"/>
  <c r="AA107" i="10" s="1"/>
  <c r="AE107" i="10" a="1"/>
  <c r="AE107" i="10" s="1"/>
  <c r="AG107" i="10" a="1"/>
  <c r="AG107" i="10" s="1"/>
  <c r="L108" i="10"/>
  <c r="AF109" i="10" a="1"/>
  <c r="AF109" i="10" s="1"/>
  <c r="AA111" i="10" a="1"/>
  <c r="AA111" i="10" s="1"/>
  <c r="AE111" i="10" a="1"/>
  <c r="AE111" i="10" s="1"/>
  <c r="AG111" i="10" a="1"/>
  <c r="AG111" i="10" s="1"/>
  <c r="L112" i="10"/>
  <c r="AF113" i="10" a="1"/>
  <c r="AF113" i="10" s="1"/>
  <c r="AA115" i="10" a="1"/>
  <c r="AA115" i="10" s="1"/>
  <c r="AE115" i="10" a="1"/>
  <c r="AE115" i="10" s="1"/>
  <c r="L116" i="10"/>
  <c r="AA119" i="10" a="1"/>
  <c r="AA119" i="10" s="1"/>
  <c r="L120" i="10"/>
  <c r="AA123" i="10" a="1"/>
  <c r="AA123" i="10" s="1"/>
  <c r="L124" i="10"/>
  <c r="AA127" i="10" a="1"/>
  <c r="AA127" i="10" s="1"/>
  <c r="L128" i="10"/>
  <c r="AA131" i="10" a="1"/>
  <c r="AA131" i="10" s="1"/>
  <c r="L132" i="10"/>
  <c r="AA135" i="10" a="1"/>
  <c r="AA135" i="10" s="1"/>
  <c r="L136" i="10"/>
  <c r="AA139" i="10" a="1"/>
  <c r="AA139" i="10" s="1"/>
  <c r="L140" i="10"/>
  <c r="AA143" i="10" a="1"/>
  <c r="AA143" i="10" s="1"/>
  <c r="V175" i="10"/>
  <c r="V179" i="10"/>
  <c r="V182" i="10"/>
  <c r="V183" i="10"/>
  <c r="V265" i="10"/>
  <c r="AA100" i="10" a="1"/>
  <c r="AA100" i="10" s="1"/>
  <c r="AE100" i="10" a="1"/>
  <c r="AE100" i="10" s="1"/>
  <c r="AA104" i="10" a="1"/>
  <c r="AA104" i="10" s="1"/>
  <c r="AE104" i="10" a="1"/>
  <c r="AE104" i="10" s="1"/>
  <c r="L105" i="10"/>
  <c r="AA108" i="10" a="1"/>
  <c r="AA108" i="10" s="1"/>
  <c r="AE108" i="10" a="1"/>
  <c r="AE108" i="10" s="1"/>
  <c r="L109" i="10"/>
  <c r="AA112" i="10" a="1"/>
  <c r="AA112" i="10" s="1"/>
  <c r="AE112" i="10" a="1"/>
  <c r="AE112" i="10" s="1"/>
  <c r="L113" i="10"/>
  <c r="V256" i="10"/>
  <c r="AG186" i="10" a="1"/>
  <c r="AG186" i="10" s="1"/>
  <c r="AA116" i="10" a="1"/>
  <c r="AA116" i="10" s="1"/>
  <c r="AE116" i="10" a="1"/>
  <c r="AE116" i="10" s="1"/>
  <c r="AG116" i="10" a="1"/>
  <c r="AG116" i="10" s="1"/>
  <c r="L117" i="10"/>
  <c r="V260" i="10"/>
  <c r="AA190" i="10" a="1"/>
  <c r="AA190" i="10" s="1"/>
  <c r="AA120" i="10" a="1"/>
  <c r="AA120" i="10" s="1"/>
  <c r="L121" i="10"/>
  <c r="V264" i="10"/>
  <c r="AA194" i="10" a="1"/>
  <c r="AA194" i="10" s="1"/>
  <c r="AA124" i="10" a="1"/>
  <c r="AA124" i="10" s="1"/>
  <c r="L125" i="10"/>
  <c r="V268" i="10"/>
  <c r="AA198" i="10" a="1"/>
  <c r="AA198" i="10" s="1"/>
  <c r="AA128" i="10" a="1"/>
  <c r="AA128" i="10" s="1"/>
  <c r="L129" i="10"/>
  <c r="V272" i="10"/>
  <c r="AA202" i="10" a="1"/>
  <c r="AA202" i="10" s="1"/>
  <c r="AA132" i="10" a="1"/>
  <c r="AA132" i="10" s="1"/>
  <c r="L133" i="10"/>
  <c r="V276" i="10"/>
  <c r="AA206" i="10" a="1"/>
  <c r="AA206" i="10" s="1"/>
  <c r="AA136" i="10" a="1"/>
  <c r="AA136" i="10" s="1"/>
  <c r="L137" i="10"/>
  <c r="V280" i="10"/>
  <c r="AA210" i="10" a="1"/>
  <c r="AA210" i="10" s="1"/>
  <c r="AA140" i="10" a="1"/>
  <c r="AA140" i="10" s="1"/>
  <c r="L141" i="10"/>
  <c r="L194" i="10"/>
  <c r="AA105" i="10" a="1"/>
  <c r="AA105" i="10" s="1"/>
  <c r="AE105" i="10" a="1"/>
  <c r="AE105" i="10" s="1"/>
  <c r="AA109" i="10" a="1"/>
  <c r="AA109" i="10" s="1"/>
  <c r="AE109" i="10" a="1"/>
  <c r="AE109" i="10" s="1"/>
  <c r="AA113" i="10" a="1"/>
  <c r="AA113" i="10" s="1"/>
  <c r="AE113" i="10" a="1"/>
  <c r="AE113" i="10" s="1"/>
  <c r="AA187" i="10" a="1"/>
  <c r="AA187" i="10" s="1"/>
  <c r="L187" i="10"/>
  <c r="AA117" i="10" a="1"/>
  <c r="AA117" i="10" s="1"/>
  <c r="AA191" i="10" a="1"/>
  <c r="AA191" i="10" s="1"/>
  <c r="AA121" i="10" a="1"/>
  <c r="AA121" i="10" s="1"/>
  <c r="AA195" i="10" a="1"/>
  <c r="AA195" i="10" s="1"/>
  <c r="L195" i="10"/>
  <c r="AA125" i="10" a="1"/>
  <c r="AA125" i="10" s="1"/>
  <c r="AA199" i="10" a="1"/>
  <c r="AA199" i="10" s="1"/>
  <c r="AA129" i="10" a="1"/>
  <c r="AA129" i="10" s="1"/>
  <c r="L203" i="10"/>
  <c r="AA133" i="10" a="1"/>
  <c r="AA133" i="10" s="1"/>
  <c r="AA207" i="10" a="1"/>
  <c r="AA207" i="10" s="1"/>
  <c r="AA137" i="10" a="1"/>
  <c r="AA137" i="10" s="1"/>
  <c r="V281" i="10"/>
  <c r="AA211" i="10" a="1"/>
  <c r="AA211" i="10" s="1"/>
  <c r="AA141" i="10" a="1"/>
  <c r="AA141" i="10" s="1"/>
  <c r="L190" i="10"/>
  <c r="L206" i="10"/>
  <c r="V257" i="10"/>
  <c r="J64" i="14"/>
  <c r="I64" i="14"/>
  <c r="K64" i="14"/>
  <c r="E17" i="14"/>
  <c r="I66" i="14"/>
  <c r="E21" i="14"/>
  <c r="I70" i="14"/>
  <c r="K65" i="14"/>
  <c r="J65" i="14"/>
  <c r="I65" i="14"/>
  <c r="I67" i="14"/>
  <c r="K67" i="14"/>
  <c r="J67" i="14"/>
  <c r="B33" i="13"/>
  <c r="B41" i="13"/>
  <c r="K70" i="14"/>
  <c r="B29" i="13"/>
  <c r="K66" i="14"/>
  <c r="K60" i="14"/>
  <c r="J72" i="14"/>
  <c r="I72" i="14"/>
  <c r="B39" i="13"/>
  <c r="B35" i="13"/>
  <c r="B31" i="13"/>
  <c r="B38" i="13"/>
  <c r="B34" i="13"/>
  <c r="B30" i="13"/>
  <c r="B37" i="13"/>
  <c r="K69" i="14"/>
  <c r="J69" i="14"/>
  <c r="I69" i="14"/>
  <c r="K72" i="14"/>
  <c r="J60" i="14"/>
  <c r="I60" i="14"/>
  <c r="M6" i="16"/>
  <c r="N7" i="16"/>
  <c r="L9" i="16"/>
  <c r="M10" i="16"/>
  <c r="N11" i="16"/>
  <c r="L13" i="16"/>
  <c r="M14" i="16"/>
  <c r="N15" i="16"/>
  <c r="L17" i="16"/>
  <c r="M18" i="16"/>
  <c r="N19" i="16"/>
  <c r="L21" i="16"/>
  <c r="M22" i="16"/>
  <c r="N23" i="16"/>
  <c r="L25" i="16"/>
  <c r="M26" i="16"/>
  <c r="N27" i="16"/>
  <c r="L29" i="16"/>
  <c r="M30" i="16"/>
  <c r="N31" i="16"/>
  <c r="L33" i="16"/>
  <c r="O33" i="16" s="1"/>
  <c r="M34" i="16"/>
  <c r="N35" i="16"/>
  <c r="L37" i="16"/>
  <c r="O37" i="16" s="1"/>
  <c r="M38" i="16"/>
  <c r="N39" i="16"/>
  <c r="L41" i="16"/>
  <c r="O41" i="16" s="1"/>
  <c r="M42" i="16"/>
  <c r="N43" i="16"/>
  <c r="J66" i="14"/>
  <c r="J70" i="14"/>
  <c r="M5" i="16"/>
  <c r="N6" i="16"/>
  <c r="L8" i="16"/>
  <c r="M9" i="16"/>
  <c r="N10" i="16"/>
  <c r="L12" i="16"/>
  <c r="M13" i="16"/>
  <c r="N14" i="16"/>
  <c r="L16" i="16"/>
  <c r="M17" i="16"/>
  <c r="N18" i="16"/>
  <c r="L20" i="16"/>
  <c r="M21" i="16"/>
  <c r="N22" i="16"/>
  <c r="L24" i="16"/>
  <c r="M25" i="16"/>
  <c r="N26" i="16"/>
  <c r="L28" i="16"/>
  <c r="M29" i="16"/>
  <c r="N30" i="16"/>
  <c r="L32" i="16"/>
  <c r="O32" i="16" s="1"/>
  <c r="M33" i="16"/>
  <c r="N34" i="16"/>
  <c r="L36" i="16"/>
  <c r="O36" i="16" s="1"/>
  <c r="M37" i="16"/>
  <c r="N38" i="16"/>
  <c r="L40" i="16"/>
  <c r="O40" i="16" s="1"/>
  <c r="M41" i="16"/>
  <c r="N42" i="16"/>
  <c r="L44" i="16"/>
  <c r="O44" i="16" s="1"/>
  <c r="N5" i="16"/>
  <c r="L7" i="16"/>
  <c r="M8" i="16"/>
  <c r="N9" i="16"/>
  <c r="L11" i="16"/>
  <c r="M12" i="16"/>
  <c r="N13" i="16"/>
  <c r="L15" i="16"/>
  <c r="M16" i="16"/>
  <c r="N17" i="16"/>
  <c r="L19" i="16"/>
  <c r="M20" i="16"/>
  <c r="N21" i="16"/>
  <c r="L23" i="16"/>
  <c r="M24" i="16"/>
  <c r="N25" i="16"/>
  <c r="L27" i="16"/>
  <c r="M28" i="16"/>
  <c r="N29" i="16"/>
  <c r="L31" i="16"/>
  <c r="O31" i="16" s="1"/>
  <c r="M32" i="16"/>
  <c r="N33" i="16"/>
  <c r="L35" i="16"/>
  <c r="O35" i="16" s="1"/>
  <c r="M36" i="16"/>
  <c r="N37" i="16"/>
  <c r="L39" i="16"/>
  <c r="O39" i="16" s="1"/>
  <c r="M40" i="16"/>
  <c r="N41" i="16"/>
  <c r="L43" i="16"/>
  <c r="O43" i="16" s="1"/>
  <c r="M44" i="16"/>
  <c r="L5" i="16"/>
  <c r="L6" i="16"/>
  <c r="M7" i="16"/>
  <c r="N8" i="16"/>
  <c r="L10" i="16"/>
  <c r="M11" i="16"/>
  <c r="N12" i="16"/>
  <c r="L14" i="16"/>
  <c r="M15" i="16"/>
  <c r="N16" i="16"/>
  <c r="L18" i="16"/>
  <c r="M19" i="16"/>
  <c r="N20" i="16"/>
  <c r="L22" i="16"/>
  <c r="M23" i="16"/>
  <c r="N24" i="16"/>
  <c r="L26" i="16"/>
  <c r="M27" i="16"/>
  <c r="N28" i="16"/>
  <c r="L30" i="16"/>
  <c r="O30" i="16" s="1"/>
  <c r="M31" i="16"/>
  <c r="N32" i="16"/>
  <c r="L34" i="16"/>
  <c r="O34" i="16" s="1"/>
  <c r="M35" i="16"/>
  <c r="N36" i="16"/>
  <c r="L38" i="16"/>
  <c r="O38" i="16" s="1"/>
  <c r="M39" i="16"/>
  <c r="N40" i="16"/>
  <c r="L42" i="16"/>
  <c r="O42" i="16" s="1"/>
  <c r="M43" i="16"/>
  <c r="C51" i="19"/>
  <c r="A53" i="19"/>
  <c r="B54" i="19"/>
  <c r="B73" i="19"/>
  <c r="B69" i="19"/>
  <c r="B75" i="19"/>
  <c r="B71" i="19"/>
  <c r="C50" i="19"/>
  <c r="A52" i="19"/>
  <c r="B53" i="19"/>
  <c r="B52" i="19"/>
  <c r="B56" i="19"/>
  <c r="B74" i="19"/>
  <c r="B70" i="19"/>
  <c r="C52" i="19"/>
  <c r="A54" i="19"/>
  <c r="B55" i="19"/>
  <c r="A57" i="19"/>
  <c r="A59" i="19"/>
  <c r="A68" i="19"/>
  <c r="N80" i="19" l="1"/>
  <c r="P80" i="19" s="1"/>
  <c r="N85" i="19"/>
  <c r="P85" i="19" s="1"/>
  <c r="N84" i="19"/>
  <c r="P84" i="19" s="1"/>
  <c r="N83" i="19"/>
  <c r="P83" i="19" s="1"/>
  <c r="N79" i="19"/>
  <c r="P79" i="19" s="1"/>
  <c r="N81" i="19"/>
  <c r="P81" i="19" s="1"/>
  <c r="F39" i="19"/>
  <c r="R37" i="10" s="1"/>
  <c r="F43" i="19"/>
  <c r="R41" i="10" s="1"/>
  <c r="F75" i="19"/>
  <c r="R73" i="10" s="1"/>
  <c r="F12" i="19"/>
  <c r="R10" i="10" s="1"/>
  <c r="F32" i="19"/>
  <c r="R30" i="10" s="1"/>
  <c r="F48" i="19"/>
  <c r="R46" i="10" s="1"/>
  <c r="F52" i="19"/>
  <c r="R50" i="10" s="1"/>
  <c r="F13" i="19"/>
  <c r="R11" i="10" s="1"/>
  <c r="F25" i="19"/>
  <c r="R23" i="10" s="1"/>
  <c r="F41" i="19"/>
  <c r="R39" i="10" s="1"/>
  <c r="F45" i="19"/>
  <c r="R43" i="10" s="1"/>
  <c r="F73" i="19"/>
  <c r="R71" i="10" s="1"/>
  <c r="F10" i="19"/>
  <c r="R8" i="10" s="1"/>
  <c r="F38" i="19"/>
  <c r="R36" i="10" s="1"/>
  <c r="F42" i="19"/>
  <c r="R40" i="10" s="1"/>
  <c r="F70" i="19"/>
  <c r="R68" i="10" s="1"/>
  <c r="V273" i="10"/>
  <c r="V277" i="10"/>
  <c r="V269" i="10"/>
  <c r="V261" i="10"/>
  <c r="L186" i="10"/>
  <c r="AE154" i="10" a="1"/>
  <c r="AE154" i="10" s="1"/>
  <c r="AA174" i="10" a="1"/>
  <c r="AA174" i="10" s="1"/>
  <c r="AG174" i="10" a="1"/>
  <c r="AG174" i="10" s="1"/>
  <c r="V225" i="10"/>
  <c r="AE158" i="10" a="1"/>
  <c r="AE158" i="10" s="1"/>
  <c r="L207" i="10"/>
  <c r="L191" i="10"/>
  <c r="AE186" i="10" a="1"/>
  <c r="AE186" i="10" s="1"/>
  <c r="AF186" i="10" a="1"/>
  <c r="AF186" i="10" s="1"/>
  <c r="AF173" i="10" a="1"/>
  <c r="AF173" i="10" s="1"/>
  <c r="V267" i="10"/>
  <c r="L174" i="10"/>
  <c r="AF161" i="10" a="1"/>
  <c r="AF161" i="10" s="1"/>
  <c r="AA154" i="10" a="1"/>
  <c r="AA154" i="10" s="1"/>
  <c r="V224" i="10"/>
  <c r="L158" i="10"/>
  <c r="I13" i="10"/>
  <c r="AA178" i="10" a="1"/>
  <c r="AA178" i="10" s="1"/>
  <c r="L147" i="10"/>
  <c r="L163" i="10"/>
  <c r="AA197" i="10" a="1"/>
  <c r="AA197" i="10" s="1"/>
  <c r="L197" i="10"/>
  <c r="V244" i="10"/>
  <c r="L161" i="10"/>
  <c r="AE161" i="10" a="1"/>
  <c r="AE161" i="10" s="1"/>
  <c r="V228" i="10"/>
  <c r="I21" i="10"/>
  <c r="L198" i="10"/>
  <c r="L210" i="10"/>
  <c r="L167" i="10"/>
  <c r="L173" i="10"/>
  <c r="AE173" i="10" a="1"/>
  <c r="AE173" i="10" s="1"/>
  <c r="L211" i="10"/>
  <c r="AA203" i="10" a="1"/>
  <c r="AA203" i="10" s="1"/>
  <c r="L199" i="10"/>
  <c r="AA186" i="10" a="1"/>
  <c r="AA186" i="10" s="1"/>
  <c r="AE174" i="10" a="1"/>
  <c r="AE174" i="10" s="1"/>
  <c r="AG173" i="10" a="1"/>
  <c r="AG173" i="10" s="1"/>
  <c r="AA155" i="10" a="1"/>
  <c r="AA155" i="10" s="1"/>
  <c r="AG161" i="10" a="1"/>
  <c r="AG161" i="10" s="1"/>
  <c r="AF154" i="10" a="1"/>
  <c r="AF154" i="10" s="1"/>
  <c r="AG158" i="10" a="1"/>
  <c r="AG158" i="10" s="1"/>
  <c r="AA162" i="10" a="1"/>
  <c r="AA162" i="10" s="1"/>
  <c r="L162" i="10"/>
  <c r="L151" i="10"/>
  <c r="L202" i="10"/>
  <c r="AA193" i="10" a="1"/>
  <c r="AA193" i="10" s="1"/>
  <c r="AG170" i="10" a="1"/>
  <c r="AG170" i="10" s="1"/>
  <c r="AE170" i="10" a="1"/>
  <c r="AE170" i="10" s="1"/>
  <c r="AB19" i="19" a="1"/>
  <c r="AC56" i="19" s="1"/>
  <c r="X6" i="7"/>
  <c r="X2" i="7"/>
  <c r="X8" i="7"/>
  <c r="X4" i="7"/>
  <c r="X1" i="7"/>
  <c r="X9" i="7"/>
  <c r="X7" i="7"/>
  <c r="X5" i="7"/>
  <c r="X3" i="7"/>
  <c r="V338" i="10"/>
  <c r="AA268" i="10" a="1"/>
  <c r="AA268" i="10" s="1"/>
  <c r="L268" i="10"/>
  <c r="V249" i="10"/>
  <c r="AF179" i="10" a="1"/>
  <c r="AF179" i="10" s="1"/>
  <c r="AG179" i="10" a="1"/>
  <c r="AG179" i="10" s="1"/>
  <c r="AE179" i="10" a="1"/>
  <c r="AE179" i="10" s="1"/>
  <c r="AA179" i="10" a="1"/>
  <c r="AA179" i="10" s="1"/>
  <c r="L179" i="10"/>
  <c r="AA188" i="10" a="1"/>
  <c r="AA188" i="10" s="1"/>
  <c r="L188" i="10"/>
  <c r="V258" i="10"/>
  <c r="V345" i="10"/>
  <c r="AA275" i="10" a="1"/>
  <c r="AA275" i="10" s="1"/>
  <c r="L275" i="10"/>
  <c r="V301" i="10"/>
  <c r="AG231" i="10" a="1"/>
  <c r="AG231" i="10" s="1"/>
  <c r="AE231" i="10" a="1"/>
  <c r="AE231" i="10" s="1"/>
  <c r="AA231" i="10" a="1"/>
  <c r="AA231" i="10" s="1"/>
  <c r="L231" i="10"/>
  <c r="AF231" i="10" a="1"/>
  <c r="AF231" i="10" s="1"/>
  <c r="V285" i="10"/>
  <c r="AG215" i="10" a="1"/>
  <c r="AG215" i="10" s="1"/>
  <c r="AE215" i="10" a="1"/>
  <c r="AE215" i="10" s="1"/>
  <c r="AA215" i="10" a="1"/>
  <c r="AA215" i="10" s="1"/>
  <c r="L215" i="10"/>
  <c r="AF215" i="10" a="1"/>
  <c r="AF215" i="10" s="1"/>
  <c r="V282" i="10"/>
  <c r="AA212" i="10" a="1"/>
  <c r="AA212" i="10" s="1"/>
  <c r="L212" i="10"/>
  <c r="V302" i="10"/>
  <c r="AA232" i="10" a="1"/>
  <c r="AA232" i="10" s="1"/>
  <c r="L232" i="10"/>
  <c r="V218" i="10"/>
  <c r="AG148" i="10" a="1"/>
  <c r="AG148" i="10" s="1"/>
  <c r="AE148" i="10" a="1"/>
  <c r="AE148" i="10" s="1"/>
  <c r="AA148" i="10" a="1"/>
  <c r="AA148" i="10" s="1"/>
  <c r="L148" i="10"/>
  <c r="AF148" i="10" a="1"/>
  <c r="AF148" i="10" s="1"/>
  <c r="F20" i="3"/>
  <c r="F9" i="3"/>
  <c r="F24" i="3"/>
  <c r="F32" i="3"/>
  <c r="F29" i="3"/>
  <c r="F45" i="3"/>
  <c r="V350" i="10"/>
  <c r="AA280" i="10" a="1"/>
  <c r="AA280" i="10" s="1"/>
  <c r="L280" i="10"/>
  <c r="V334" i="10"/>
  <c r="AA264" i="10" a="1"/>
  <c r="AA264" i="10" s="1"/>
  <c r="L264" i="10"/>
  <c r="V245" i="10"/>
  <c r="AF175" i="10" a="1"/>
  <c r="AF175" i="10" s="1"/>
  <c r="AG175" i="10" a="1"/>
  <c r="AG175" i="10" s="1"/>
  <c r="AE175" i="10" a="1"/>
  <c r="AE175" i="10" s="1"/>
  <c r="AA175" i="10" a="1"/>
  <c r="AA175" i="10" s="1"/>
  <c r="L175" i="10"/>
  <c r="V341" i="10"/>
  <c r="AA271" i="10" a="1"/>
  <c r="AA271" i="10" s="1"/>
  <c r="L271" i="10"/>
  <c r="V333" i="10"/>
  <c r="AA263" i="10" a="1"/>
  <c r="AA263" i="10" s="1"/>
  <c r="L263" i="10"/>
  <c r="V250" i="10"/>
  <c r="AG180" i="10" a="1"/>
  <c r="AG180" i="10" s="1"/>
  <c r="AE180" i="10" a="1"/>
  <c r="AE180" i="10" s="1"/>
  <c r="AA180" i="10" a="1"/>
  <c r="AA180" i="10" s="1"/>
  <c r="L180" i="10"/>
  <c r="AF180" i="10" a="1"/>
  <c r="AF180" i="10" s="1"/>
  <c r="V313" i="10"/>
  <c r="AG243" i="10" a="1"/>
  <c r="AG243" i="10" s="1"/>
  <c r="AE243" i="10" a="1"/>
  <c r="AE243" i="10" s="1"/>
  <c r="AA243" i="10" a="1"/>
  <c r="AA243" i="10" s="1"/>
  <c r="L243" i="10"/>
  <c r="AF243" i="10" a="1"/>
  <c r="AF243" i="10" s="1"/>
  <c r="V307" i="10"/>
  <c r="L237" i="10"/>
  <c r="AF237" i="10" a="1"/>
  <c r="AF237" i="10" s="1"/>
  <c r="AG237" i="10" a="1"/>
  <c r="AG237" i="10" s="1"/>
  <c r="AE237" i="10" a="1"/>
  <c r="AE237" i="10" s="1"/>
  <c r="AA237" i="10" a="1"/>
  <c r="AA237" i="10" s="1"/>
  <c r="V303" i="10"/>
  <c r="L233" i="10"/>
  <c r="AA233" i="10" a="1"/>
  <c r="AA233" i="10" s="1"/>
  <c r="V337" i="10"/>
  <c r="AA267" i="10" a="1"/>
  <c r="AA267" i="10" s="1"/>
  <c r="L267" i="10"/>
  <c r="V289" i="10"/>
  <c r="AG219" i="10" a="1"/>
  <c r="AG219" i="10" s="1"/>
  <c r="AE219" i="10" a="1"/>
  <c r="AE219" i="10" s="1"/>
  <c r="AA219" i="10" a="1"/>
  <c r="AA219" i="10" s="1"/>
  <c r="L219" i="10"/>
  <c r="AF219" i="10" a="1"/>
  <c r="AF219" i="10" s="1"/>
  <c r="V234" i="10"/>
  <c r="AA164" i="10" a="1"/>
  <c r="AA164" i="10" s="1"/>
  <c r="L164" i="10"/>
  <c r="V298" i="10"/>
  <c r="AG228" i="10" a="1"/>
  <c r="AG228" i="10" s="1"/>
  <c r="AE228" i="10" a="1"/>
  <c r="AE228" i="10" s="1"/>
  <c r="AA228" i="10" a="1"/>
  <c r="AA228" i="10" s="1"/>
  <c r="L228" i="10"/>
  <c r="AF228" i="10" a="1"/>
  <c r="AF228" i="10" s="1"/>
  <c r="F14" i="3"/>
  <c r="F6" i="3"/>
  <c r="F43" i="3"/>
  <c r="F72" i="3"/>
  <c r="F11" i="3"/>
  <c r="F19" i="3"/>
  <c r="F27" i="3"/>
  <c r="F60" i="3"/>
  <c r="F22" i="3"/>
  <c r="F36" i="3"/>
  <c r="F51" i="3"/>
  <c r="F67" i="3"/>
  <c r="F33" i="3"/>
  <c r="F50" i="3"/>
  <c r="F66" i="3"/>
  <c r="F49" i="3"/>
  <c r="AA196" i="10" a="1"/>
  <c r="AA196" i="10" s="1"/>
  <c r="L196" i="10"/>
  <c r="V266" i="10"/>
  <c r="V353" i="10"/>
  <c r="L283" i="10"/>
  <c r="AA283" i="10" a="1"/>
  <c r="AA283" i="10" s="1"/>
  <c r="V246" i="10"/>
  <c r="AG176" i="10" a="1"/>
  <c r="AG176" i="10" s="1"/>
  <c r="AE176" i="10" a="1"/>
  <c r="AE176" i="10" s="1"/>
  <c r="AA176" i="10" a="1"/>
  <c r="AA176" i="10" s="1"/>
  <c r="L176" i="10"/>
  <c r="AF176" i="10" a="1"/>
  <c r="AF176" i="10" s="1"/>
  <c r="V297" i="10"/>
  <c r="AA227" i="10" a="1"/>
  <c r="AA227" i="10" s="1"/>
  <c r="L227" i="10"/>
  <c r="V293" i="10"/>
  <c r="AG223" i="10" a="1"/>
  <c r="AG223" i="10" s="1"/>
  <c r="AE223" i="10" a="1"/>
  <c r="AE223" i="10" s="1"/>
  <c r="AA223" i="10" a="1"/>
  <c r="AA223" i="10" s="1"/>
  <c r="L223" i="10"/>
  <c r="AF223" i="10" a="1"/>
  <c r="AF223" i="10" s="1"/>
  <c r="V222" i="10"/>
  <c r="AA152" i="10" a="1"/>
  <c r="AA152" i="10" s="1"/>
  <c r="L152" i="10"/>
  <c r="F12" i="3"/>
  <c r="AC4" i="3" a="1"/>
  <c r="F42" i="3"/>
  <c r="F38" i="3"/>
  <c r="F34" i="3"/>
  <c r="F16" i="3"/>
  <c r="F8" i="3"/>
  <c r="F17" i="3"/>
  <c r="F4" i="3"/>
  <c r="F63" i="3"/>
  <c r="F62" i="3"/>
  <c r="V327" i="10"/>
  <c r="L257" i="10"/>
  <c r="AA257" i="10" a="1"/>
  <c r="AA257" i="10" s="1"/>
  <c r="V351" i="10"/>
  <c r="AA281" i="10" a="1"/>
  <c r="AA281" i="10" s="1"/>
  <c r="L281" i="10"/>
  <c r="V346" i="10"/>
  <c r="AA276" i="10" a="1"/>
  <c r="AA276" i="10" s="1"/>
  <c r="L276" i="10"/>
  <c r="V330" i="10"/>
  <c r="AA260" i="10" a="1"/>
  <c r="AA260" i="10" s="1"/>
  <c r="L260" i="10"/>
  <c r="V326" i="10"/>
  <c r="AG256" i="10" a="1"/>
  <c r="AG256" i="10" s="1"/>
  <c r="AE256" i="10" a="1"/>
  <c r="AE256" i="10" s="1"/>
  <c r="AA256" i="10" a="1"/>
  <c r="AA256" i="10" s="1"/>
  <c r="L256" i="10"/>
  <c r="AF256" i="10" a="1"/>
  <c r="AF256" i="10" s="1"/>
  <c r="V335" i="10"/>
  <c r="L265" i="10"/>
  <c r="AA265" i="10" a="1"/>
  <c r="AA265" i="10" s="1"/>
  <c r="L183" i="10"/>
  <c r="V253" i="10"/>
  <c r="AG183" i="10" a="1"/>
  <c r="AG183" i="10" s="1"/>
  <c r="AF183" i="10" a="1"/>
  <c r="AF183" i="10" s="1"/>
  <c r="AE183" i="10" a="1"/>
  <c r="AE183" i="10" s="1"/>
  <c r="AA183" i="10" a="1"/>
  <c r="AA183" i="10" s="1"/>
  <c r="V310" i="10"/>
  <c r="AG240" i="10" a="1"/>
  <c r="AG240" i="10" s="1"/>
  <c r="AE240" i="10" a="1"/>
  <c r="AE240" i="10" s="1"/>
  <c r="AA240" i="10" a="1"/>
  <c r="AA240" i="10" s="1"/>
  <c r="L240" i="10"/>
  <c r="AF240" i="10" a="1"/>
  <c r="AF240" i="10" s="1"/>
  <c r="V242" i="10"/>
  <c r="AG172" i="10" a="1"/>
  <c r="AG172" i="10" s="1"/>
  <c r="AE172" i="10" a="1"/>
  <c r="AE172" i="10" s="1"/>
  <c r="AA172" i="10" a="1"/>
  <c r="AA172" i="10" s="1"/>
  <c r="L172" i="10"/>
  <c r="AF172" i="10" a="1"/>
  <c r="AF172" i="10" s="1"/>
  <c r="V278" i="10"/>
  <c r="AA208" i="10" a="1"/>
  <c r="AA208" i="10" s="1"/>
  <c r="L208" i="10"/>
  <c r="V318" i="10"/>
  <c r="AG248" i="10" a="1"/>
  <c r="AG248" i="10" s="1"/>
  <c r="AE248" i="10" a="1"/>
  <c r="AE248" i="10" s="1"/>
  <c r="AA248" i="10" a="1"/>
  <c r="AA248" i="10" s="1"/>
  <c r="L248" i="10"/>
  <c r="AF248" i="10" a="1"/>
  <c r="AF248" i="10" s="1"/>
  <c r="V329" i="10"/>
  <c r="AA259" i="10" a="1"/>
  <c r="AA259" i="10" s="1"/>
  <c r="L259" i="10"/>
  <c r="V239" i="10"/>
  <c r="AG169" i="10" a="1"/>
  <c r="AG169" i="10" s="1"/>
  <c r="AE169" i="10" a="1"/>
  <c r="AE169" i="10" s="1"/>
  <c r="AA169" i="10" a="1"/>
  <c r="AA169" i="10" s="1"/>
  <c r="L169" i="10"/>
  <c r="AF169" i="10" a="1"/>
  <c r="AF169" i="10" s="1"/>
  <c r="V321" i="10"/>
  <c r="AG251" i="10" a="1"/>
  <c r="AG251" i="10" s="1"/>
  <c r="AE251" i="10" a="1"/>
  <c r="AE251" i="10" s="1"/>
  <c r="AA251" i="10" a="1"/>
  <c r="AA251" i="10" s="1"/>
  <c r="L251" i="10"/>
  <c r="AF251" i="10" a="1"/>
  <c r="AF251" i="10" s="1"/>
  <c r="V286" i="10"/>
  <c r="AG216" i="10" a="1"/>
  <c r="AG216" i="10" s="1"/>
  <c r="AE216" i="10" a="1"/>
  <c r="AE216" i="10" s="1"/>
  <c r="AA216" i="10" a="1"/>
  <c r="AA216" i="10" s="1"/>
  <c r="L216" i="10"/>
  <c r="AF216" i="10" a="1"/>
  <c r="AF216" i="10" s="1"/>
  <c r="V349" i="10"/>
  <c r="L279" i="10"/>
  <c r="AA279" i="10" a="1"/>
  <c r="AA279" i="10" s="1"/>
  <c r="V214" i="10"/>
  <c r="AG144" i="10" a="1"/>
  <c r="AG144" i="10" s="1"/>
  <c r="AE144" i="10" a="1"/>
  <c r="AE144" i="10" s="1"/>
  <c r="AA144" i="10" a="1"/>
  <c r="AA144" i="10" s="1"/>
  <c r="L144" i="10"/>
  <c r="AF144" i="10" a="1"/>
  <c r="AF144" i="10" s="1"/>
  <c r="F37" i="3"/>
  <c r="F48" i="3"/>
  <c r="F5" i="3"/>
  <c r="F13" i="3"/>
  <c r="F21" i="3"/>
  <c r="F28" i="3"/>
  <c r="F68" i="3"/>
  <c r="F26" i="3"/>
  <c r="F40" i="3"/>
  <c r="F55" i="3"/>
  <c r="F71" i="3"/>
  <c r="F35" i="3"/>
  <c r="F54" i="3"/>
  <c r="F70" i="3"/>
  <c r="F53" i="3"/>
  <c r="F69" i="3"/>
  <c r="L221" i="10"/>
  <c r="AF221" i="10" a="1"/>
  <c r="AF221" i="10" s="1"/>
  <c r="V291" i="10"/>
  <c r="AA221" i="10" a="1"/>
  <c r="AA221" i="10" s="1"/>
  <c r="AG221" i="10" a="1"/>
  <c r="AG221" i="10" s="1"/>
  <c r="AE221" i="10" a="1"/>
  <c r="AE221" i="10" s="1"/>
  <c r="V314" i="10"/>
  <c r="AG244" i="10" a="1"/>
  <c r="AG244" i="10" s="1"/>
  <c r="AE244" i="10" a="1"/>
  <c r="AE244" i="10" s="1"/>
  <c r="AA244" i="10" a="1"/>
  <c r="AA244" i="10" s="1"/>
  <c r="L244" i="10"/>
  <c r="AF244" i="10" a="1"/>
  <c r="AF244" i="10" s="1"/>
  <c r="AA200" i="10" a="1"/>
  <c r="AA200" i="10" s="1"/>
  <c r="L200" i="10"/>
  <c r="V270" i="10"/>
  <c r="AA192" i="10" a="1"/>
  <c r="AA192" i="10" s="1"/>
  <c r="L192" i="10"/>
  <c r="V262" i="10"/>
  <c r="V305" i="10"/>
  <c r="AA235" i="10" a="1"/>
  <c r="AA235" i="10" s="1"/>
  <c r="L235" i="10"/>
  <c r="V230" i="10"/>
  <c r="AG160" i="10" a="1"/>
  <c r="AG160" i="10" s="1"/>
  <c r="AE160" i="10" a="1"/>
  <c r="AE160" i="10" s="1"/>
  <c r="AA160" i="10" a="1"/>
  <c r="AA160" i="10" s="1"/>
  <c r="L160" i="10"/>
  <c r="AF160" i="10" a="1"/>
  <c r="AF160" i="10" s="1"/>
  <c r="F52" i="3"/>
  <c r="F47" i="3"/>
  <c r="F46" i="3"/>
  <c r="F61" i="3"/>
  <c r="C41" i="13"/>
  <c r="C39" i="13"/>
  <c r="C30" i="13"/>
  <c r="C40" i="13"/>
  <c r="C38" i="13"/>
  <c r="C36" i="13"/>
  <c r="C33" i="13"/>
  <c r="C37" i="13"/>
  <c r="C35" i="13"/>
  <c r="C32" i="13"/>
  <c r="C31" i="13"/>
  <c r="C29" i="13"/>
  <c r="C34" i="13"/>
  <c r="V342" i="10"/>
  <c r="AA272" i="10" a="1"/>
  <c r="AA272" i="10" s="1"/>
  <c r="L272" i="10"/>
  <c r="V252" i="10"/>
  <c r="AF182" i="10" a="1"/>
  <c r="AF182" i="10" s="1"/>
  <c r="AG182" i="10" a="1"/>
  <c r="AG182" i="10" s="1"/>
  <c r="AE182" i="10" a="1"/>
  <c r="AE182" i="10" s="1"/>
  <c r="AA182" i="10" a="1"/>
  <c r="AA182" i="10" s="1"/>
  <c r="L182" i="10"/>
  <c r="AA204" i="10" a="1"/>
  <c r="AA204" i="10" s="1"/>
  <c r="L204" i="10"/>
  <c r="V274" i="10"/>
  <c r="AF171" i="10" a="1"/>
  <c r="AF171" i="10" s="1"/>
  <c r="AG171" i="10" a="1"/>
  <c r="AG171" i="10" s="1"/>
  <c r="AE171" i="10" a="1"/>
  <c r="AE171" i="10" s="1"/>
  <c r="AA171" i="10" a="1"/>
  <c r="AA171" i="10" s="1"/>
  <c r="V241" i="10"/>
  <c r="L171" i="10"/>
  <c r="V299" i="10"/>
  <c r="L229" i="10"/>
  <c r="AF229" i="10" a="1"/>
  <c r="AF229" i="10" s="1"/>
  <c r="AG229" i="10" a="1"/>
  <c r="AG229" i="10" s="1"/>
  <c r="AE229" i="10" a="1"/>
  <c r="AE229" i="10" s="1"/>
  <c r="AA229" i="10" a="1"/>
  <c r="AA229" i="10" s="1"/>
  <c r="V287" i="10"/>
  <c r="L217" i="10"/>
  <c r="AF217" i="10" a="1"/>
  <c r="AF217" i="10" s="1"/>
  <c r="AE217" i="10" a="1"/>
  <c r="AE217" i="10" s="1"/>
  <c r="AA217" i="10" a="1"/>
  <c r="AA217" i="10" s="1"/>
  <c r="AG217" i="10" a="1"/>
  <c r="AG217" i="10" s="1"/>
  <c r="V325" i="10"/>
  <c r="AG255" i="10" a="1"/>
  <c r="AG255" i="10" s="1"/>
  <c r="AE255" i="10" a="1"/>
  <c r="AE255" i="10" s="1"/>
  <c r="AA255" i="10" a="1"/>
  <c r="AA255" i="10" s="1"/>
  <c r="L255" i="10"/>
  <c r="AF255" i="10" a="1"/>
  <c r="AF255" i="10" s="1"/>
  <c r="V317" i="10"/>
  <c r="AG247" i="10" a="1"/>
  <c r="AG247" i="10" s="1"/>
  <c r="AE247" i="10" a="1"/>
  <c r="AE247" i="10" s="1"/>
  <c r="AA247" i="10" a="1"/>
  <c r="AA247" i="10" s="1"/>
  <c r="L247" i="10"/>
  <c r="AF247" i="10" a="1"/>
  <c r="AF247" i="10" s="1"/>
  <c r="AG184" i="10" a="1"/>
  <c r="AG184" i="10" s="1"/>
  <c r="AE184" i="10" a="1"/>
  <c r="AE184" i="10" s="1"/>
  <c r="AA184" i="10" a="1"/>
  <c r="AA184" i="10" s="1"/>
  <c r="L184" i="10"/>
  <c r="V254" i="10"/>
  <c r="AF184" i="10" a="1"/>
  <c r="AF184" i="10" s="1"/>
  <c r="V290" i="10"/>
  <c r="AG220" i="10" a="1"/>
  <c r="AG220" i="10" s="1"/>
  <c r="AE220" i="10" a="1"/>
  <c r="AE220" i="10" s="1"/>
  <c r="AA220" i="10" a="1"/>
  <c r="AA220" i="10" s="1"/>
  <c r="L220" i="10"/>
  <c r="AF220" i="10" a="1"/>
  <c r="AF220" i="10" s="1"/>
  <c r="V306" i="10"/>
  <c r="AA236" i="10" a="1"/>
  <c r="AA236" i="10" s="1"/>
  <c r="L236" i="10"/>
  <c r="V226" i="10"/>
  <c r="AG156" i="10" a="1"/>
  <c r="AG156" i="10" s="1"/>
  <c r="AE156" i="10" a="1"/>
  <c r="AE156" i="10" s="1"/>
  <c r="AA156" i="10" a="1"/>
  <c r="AA156" i="10" s="1"/>
  <c r="L156" i="10"/>
  <c r="AF156" i="10" a="1"/>
  <c r="AF156" i="10" s="1"/>
  <c r="V294" i="10"/>
  <c r="AG224" i="10" a="1"/>
  <c r="AG224" i="10" s="1"/>
  <c r="AE224" i="10" a="1"/>
  <c r="AE224" i="10" s="1"/>
  <c r="AA224" i="10" a="1"/>
  <c r="AA224" i="10" s="1"/>
  <c r="L224" i="10"/>
  <c r="AF224" i="10" a="1"/>
  <c r="AF224" i="10" s="1"/>
  <c r="V238" i="10"/>
  <c r="AG168" i="10" a="1"/>
  <c r="AG168" i="10" s="1"/>
  <c r="AE168" i="10" a="1"/>
  <c r="AE168" i="10" s="1"/>
  <c r="AA168" i="10" a="1"/>
  <c r="AA168" i="10" s="1"/>
  <c r="L168" i="10"/>
  <c r="AF168" i="10" a="1"/>
  <c r="AF168" i="10" s="1"/>
  <c r="F56" i="3"/>
  <c r="F7" i="3"/>
  <c r="F15" i="3"/>
  <c r="F23" i="3"/>
  <c r="F31" i="3"/>
  <c r="F3" i="3"/>
  <c r="F30" i="3"/>
  <c r="F41" i="3"/>
  <c r="F59" i="3"/>
  <c r="F25" i="3"/>
  <c r="F39" i="3"/>
  <c r="F58" i="3"/>
  <c r="F44" i="3"/>
  <c r="F57" i="3"/>
  <c r="F10" i="3"/>
  <c r="F18" i="3"/>
  <c r="P164" i="23" a="1"/>
  <c r="P117" i="23" a="1"/>
  <c r="P272" i="23" a="1"/>
  <c r="P402" i="23" a="1"/>
  <c r="P8" i="23" a="1"/>
  <c r="P418" i="23" a="1"/>
  <c r="P416" i="23" a="1"/>
  <c r="P238" i="23" a="1"/>
  <c r="P136" i="23" a="1"/>
  <c r="P267" i="23" a="1"/>
  <c r="P73" i="23" a="1"/>
  <c r="P351" i="23" a="1"/>
  <c r="P204" i="23" a="1"/>
  <c r="P368" i="23" a="1"/>
  <c r="P101" i="23" a="1"/>
  <c r="P213" i="23" a="1"/>
  <c r="P331" i="23" a="1"/>
  <c r="P165" i="23" a="1"/>
  <c r="P339" i="23" a="1"/>
  <c r="P315" i="23" a="1"/>
  <c r="P100" i="23" a="1"/>
  <c r="P31" i="23" a="1"/>
  <c r="P70" i="23" a="1"/>
  <c r="P260" i="23" a="1"/>
  <c r="P221" i="23" a="1"/>
  <c r="P283" i="23" a="1"/>
  <c r="P68" i="23" a="1"/>
  <c r="P344" i="23" a="1"/>
  <c r="P9" i="23" a="1"/>
  <c r="P158" i="23" a="1"/>
  <c r="P25" i="23" a="1"/>
  <c r="P229" i="23" a="1"/>
  <c r="P57" i="23" a="1"/>
  <c r="P21" i="23" a="1"/>
  <c r="P342" i="23" a="1"/>
  <c r="P151" i="23" a="1"/>
  <c r="P329" i="23" a="1"/>
  <c r="P274" i="23" a="1"/>
  <c r="P311" i="23" a="1"/>
  <c r="P13" i="23" a="1"/>
  <c r="P95" i="23" a="1"/>
  <c r="P76" i="23" a="1"/>
  <c r="P26" i="23" a="1"/>
  <c r="P167" i="23" a="1"/>
  <c r="P236" i="23" a="1"/>
  <c r="P244" i="23" a="1"/>
  <c r="P281" i="23" a="1"/>
  <c r="P91" i="23" a="1"/>
  <c r="P237" i="23" a="1"/>
  <c r="P381" i="23" a="1"/>
  <c r="P234" i="23" a="1"/>
  <c r="P146" i="23" a="1"/>
  <c r="P128" i="23" a="1"/>
  <c r="P262" i="23" a="1"/>
  <c r="P289" i="23" a="1"/>
  <c r="P297" i="23" a="1"/>
  <c r="P87" i="23" a="1"/>
  <c r="P83" i="23" a="1"/>
  <c r="P77" i="23" a="1"/>
  <c r="P196" i="23" a="1"/>
  <c r="P144" i="23" a="1"/>
  <c r="P370" i="23" a="1"/>
  <c r="P322" i="23" a="1"/>
  <c r="P98" i="23" a="1"/>
  <c r="P337" i="23" a="1"/>
  <c r="P280" i="23" a="1"/>
  <c r="P175" i="23" a="1"/>
  <c r="P333" i="23" a="1"/>
  <c r="P52" i="23" a="1"/>
  <c r="P20" i="23" a="1"/>
  <c r="P179" i="23" a="1"/>
  <c r="P96" i="23" a="1"/>
  <c r="P309" i="23" a="1"/>
  <c r="P387" i="23" a="1"/>
  <c r="P84" i="23" a="1"/>
  <c r="P54" i="23" a="1"/>
  <c r="P254" i="23" a="1"/>
  <c r="P302" i="23" a="1"/>
  <c r="P193" i="23" a="1"/>
  <c r="P266" i="23" a="1"/>
  <c r="P392" i="23" a="1"/>
  <c r="P360" i="23" a="1"/>
  <c r="P162" i="23" a="1"/>
  <c r="P33" i="23" a="1"/>
  <c r="P214" i="23" a="1"/>
  <c r="P361" i="23" a="1"/>
  <c r="P17" i="23" a="1"/>
  <c r="P7" i="23" a="1"/>
  <c r="P310" i="23" a="1"/>
  <c r="P273" i="23" a="1"/>
  <c r="P37" i="23" a="1"/>
  <c r="P288" i="23" a="1"/>
  <c r="P112" i="23" a="1"/>
  <c r="P284" i="23" a="1"/>
  <c r="P185" i="23" a="1"/>
  <c r="P217" i="23" a="1"/>
  <c r="P201" i="23" a="1"/>
  <c r="P215" i="23" a="1"/>
  <c r="P134" i="23" a="1"/>
  <c r="P250" i="23" a="1"/>
  <c r="P330" i="23" a="1"/>
  <c r="P414" i="23" a="1"/>
  <c r="P355" i="23" a="1"/>
  <c r="P301" i="23" a="1"/>
  <c r="P341" i="23" a="1"/>
  <c r="P399" i="23" a="1"/>
  <c r="P270" i="23" a="1"/>
  <c r="P394" i="23" a="1"/>
  <c r="P181" i="23" a="1"/>
  <c r="P228" i="23" a="1"/>
  <c r="P390" i="23" a="1"/>
  <c r="P12" i="23" a="1"/>
  <c r="P34" i="23" a="1"/>
  <c r="P18" i="23" a="1"/>
  <c r="P264" i="23" a="1"/>
  <c r="P251" i="23" a="1"/>
  <c r="P396" i="23" a="1"/>
  <c r="P285" i="23" a="1"/>
  <c r="P67" i="23" a="1"/>
  <c r="P155" i="23" a="1"/>
  <c r="P227" i="23" a="1"/>
  <c r="P27" i="23" a="1"/>
  <c r="P202" i="23" a="1"/>
  <c r="P203" i="23" a="1"/>
  <c r="P51" i="23" a="1"/>
  <c r="P206" i="23" a="1"/>
  <c r="P159" i="23" a="1"/>
  <c r="P5" i="23" a="1"/>
  <c r="P207" i="23" a="1"/>
  <c r="P156" i="23" a="1"/>
  <c r="P365" i="23" a="1"/>
  <c r="P172" i="23" a="1"/>
  <c r="P373" i="23" a="1"/>
  <c r="P352" i="23" a="1"/>
  <c r="P405" i="23" a="1"/>
  <c r="P220" i="23" a="1"/>
  <c r="P421" i="23" a="1"/>
  <c r="P122" i="23" a="1"/>
  <c r="P78" i="23" a="1"/>
  <c r="P307" i="23" a="1"/>
  <c r="P241" i="23" a="1"/>
  <c r="P388" i="23" a="1"/>
  <c r="P137" i="23" a="1"/>
  <c r="P45" i="23" a="1"/>
  <c r="P153" i="23" a="1"/>
  <c r="P109" i="23" a="1"/>
  <c r="P413" i="23" a="1"/>
  <c r="P247" i="23" a="1"/>
  <c r="P346" i="23" a="1"/>
  <c r="P107" i="23" a="1"/>
  <c r="P106" i="23" a="1"/>
  <c r="P199" i="23" a="1"/>
  <c r="P371" i="23" a="1"/>
  <c r="P188" i="23" a="1"/>
  <c r="P389" i="23" a="1"/>
  <c r="P40" i="23" a="1"/>
  <c r="P197" i="23" a="1"/>
  <c r="P58" i="23" a="1"/>
  <c r="P256" i="23" a="1"/>
  <c r="P242" i="23" a="1"/>
  <c r="P14" i="23" a="1"/>
  <c r="P347" i="23" a="1"/>
  <c r="P230" i="23" a="1"/>
  <c r="P71" i="23" a="1"/>
  <c r="P345" i="23" a="1"/>
  <c r="P343" i="23" a="1"/>
  <c r="P239" i="23" a="1"/>
  <c r="P271" i="23" a="1"/>
  <c r="P366" i="23" a="1"/>
  <c r="P208" i="23" a="1"/>
  <c r="P24" i="23" a="1"/>
  <c r="P2" i="23" a="1"/>
  <c r="P317" i="23" a="1"/>
  <c r="P404" i="23" a="1"/>
  <c r="P268" i="23" a="1"/>
  <c r="P126" i="23" a="1"/>
  <c r="P294" i="23" a="1"/>
  <c r="P48" i="23" a="1"/>
  <c r="P123" i="23" a="1"/>
  <c r="P23" i="23" a="1"/>
  <c r="P419" i="23" a="1"/>
  <c r="P64" i="23" a="1"/>
  <c r="P403" i="23" a="1"/>
  <c r="P133" i="23" a="1"/>
  <c r="P374" i="23" a="1"/>
  <c r="P293" i="23" a="1"/>
  <c r="P235" i="23" a="1"/>
  <c r="P90" i="23" a="1"/>
  <c r="P232" i="23" a="1"/>
  <c r="P82" i="23" a="1"/>
  <c r="P205" i="23" a="1"/>
  <c r="P177" i="23" a="1"/>
  <c r="P85" i="23" a="1"/>
  <c r="P97" i="23" a="1"/>
  <c r="P393" i="23" a="1"/>
  <c r="P66" i="23" a="1"/>
  <c r="P103" i="23" a="1"/>
  <c r="P398" i="23" a="1"/>
  <c r="P171" i="23" a="1"/>
  <c r="P210" i="23" a="1"/>
  <c r="P194" i="23" a="1"/>
  <c r="P218" i="23" a="1"/>
  <c r="P226" i="23" a="1"/>
  <c r="P173" i="23" a="1"/>
  <c r="P187" i="23" a="1"/>
  <c r="P328" i="23" a="1"/>
  <c r="P72" i="23" a="1"/>
  <c r="P406" i="23" a="1"/>
  <c r="P60" i="23" a="1"/>
  <c r="P39" i="23" a="1"/>
  <c r="P11" i="23" a="1"/>
  <c r="P335" i="23" a="1"/>
  <c r="P265" i="23" a="1"/>
  <c r="P22" i="23" a="1"/>
  <c r="P92" i="23" a="1"/>
  <c r="P127" i="23" a="1"/>
  <c r="P148" i="23" a="1"/>
  <c r="P55" i="23" a="1"/>
  <c r="P407" i="23" a="1"/>
  <c r="P129" i="23" a="1"/>
  <c r="P114" i="23" a="1"/>
  <c r="P295" i="23" a="1"/>
  <c r="P380" i="23" a="1"/>
  <c r="P303" i="23" a="1"/>
  <c r="P415" i="23" a="1"/>
  <c r="P321" i="23" a="1"/>
  <c r="P131" i="23" a="1"/>
  <c r="P277" i="23" a="1"/>
  <c r="P275" i="23" a="1"/>
  <c r="P170" i="23" a="1"/>
  <c r="P358" i="23" a="1"/>
  <c r="P192" i="23" a="1"/>
  <c r="P312" i="23" a="1"/>
  <c r="P249" i="23" a="1"/>
  <c r="P369" i="23" a="1"/>
  <c r="P63" i="23" a="1"/>
  <c r="P287" i="23" a="1"/>
  <c r="P248" i="23" a="1"/>
  <c r="P332" i="23" a="1"/>
  <c r="P278" i="23" a="1"/>
  <c r="P350" i="23" a="1"/>
  <c r="P353" i="23" a="1"/>
  <c r="P408" i="23" a="1"/>
  <c r="P364" i="23" a="1"/>
  <c r="P386" i="23" a="1"/>
  <c r="P410" i="23" a="1"/>
  <c r="P121" i="23" a="1"/>
  <c r="P125" i="23" a="1"/>
  <c r="P316" i="23" a="1"/>
  <c r="P313" i="23" a="1"/>
  <c r="P94" i="23" a="1"/>
  <c r="P417" i="23" a="1"/>
  <c r="P135" i="23" a="1"/>
  <c r="P10" i="23" a="1"/>
  <c r="P259" i="23" a="1"/>
  <c r="P290" i="23" a="1"/>
  <c r="P255" i="23" a="1"/>
  <c r="P138" i="23" a="1"/>
  <c r="P412" i="23" a="1"/>
  <c r="P53" i="23" a="1"/>
  <c r="P69" i="23" a="1"/>
  <c r="P46" i="23" a="1"/>
  <c r="P252" i="23" a="1"/>
  <c r="P88" i="23" a="1"/>
  <c r="P225" i="23" a="1"/>
  <c r="P324" i="23" a="1"/>
  <c r="P257" i="23" a="1"/>
  <c r="P372" i="23" a="1"/>
  <c r="P282" i="23" a="1"/>
  <c r="P124" i="23" a="1"/>
  <c r="P120" i="23" a="1"/>
  <c r="P340" i="23" a="1"/>
  <c r="P222" i="23" a="1"/>
  <c r="P243" i="23" a="1"/>
  <c r="P379" i="23" a="1"/>
  <c r="P56" i="23" a="1"/>
  <c r="P211" i="23" a="1"/>
  <c r="P32" i="23" a="1"/>
  <c r="P224" i="23" a="1"/>
  <c r="P263" i="23" a="1"/>
  <c r="P113" i="23" a="1"/>
  <c r="P104" i="23" a="1"/>
  <c r="P161" i="23" a="1"/>
  <c r="P198" i="23" a="1"/>
  <c r="P253" i="23" a="1"/>
  <c r="P209" i="23" a="1"/>
  <c r="P323" i="23" a="1"/>
  <c r="P30" i="23" a="1"/>
  <c r="P111" i="23" a="1"/>
  <c r="P142" i="23" a="1"/>
  <c r="P166" i="23" a="1"/>
  <c r="P180" i="23" a="1"/>
  <c r="P384" i="23" a="1"/>
  <c r="P338" i="23" a="1"/>
  <c r="P314" i="23" a="1"/>
  <c r="P50" i="23" a="1"/>
  <c r="P219" i="23" a="1"/>
  <c r="P304" i="23" a="1"/>
  <c r="P152" i="23" a="1"/>
  <c r="P145" i="23" a="1"/>
  <c r="P110" i="23" a="1"/>
  <c r="P6" i="23" a="1"/>
  <c r="P119" i="23" a="1"/>
  <c r="P233" i="23" a="1"/>
  <c r="P86" i="23" a="1"/>
  <c r="P296" i="23" a="1"/>
  <c r="P43" i="23" a="1"/>
  <c r="P269" i="23" a="1"/>
  <c r="P246" i="23" a="1"/>
  <c r="P276" i="23" a="1"/>
  <c r="P44" i="23" a="1"/>
  <c r="P130" i="23" a="1"/>
  <c r="P356" i="23" a="1"/>
  <c r="P75" i="23" a="1"/>
  <c r="P149" i="23" a="1"/>
  <c r="P349" i="23" a="1"/>
  <c r="P411" i="23" a="1"/>
  <c r="P318" i="23" a="1"/>
  <c r="P140" i="23" a="1"/>
  <c r="P93" i="23" a="1"/>
  <c r="P305" i="23" a="1"/>
  <c r="P47" i="23" a="1"/>
  <c r="P261" i="23" a="1"/>
  <c r="P184" i="23" a="1"/>
  <c r="P216" i="23" a="1"/>
  <c r="P19" i="23" a="1"/>
  <c r="P385" i="23" a="1"/>
  <c r="P59" i="23" a="1"/>
  <c r="P397" i="23" a="1"/>
  <c r="P400" i="23" a="1"/>
  <c r="P147" i="23" a="1"/>
  <c r="P4" i="23" a="1"/>
  <c r="P163" i="23" a="1"/>
  <c r="P391" i="23" a="1"/>
  <c r="P150" i="23" a="1"/>
  <c r="P354" i="23" a="1"/>
  <c r="P306" i="23" a="1"/>
  <c r="P139" i="23" a="1"/>
  <c r="P3" i="23" a="1"/>
  <c r="P157" i="23" a="1"/>
  <c r="P223" i="23" a="1"/>
  <c r="P258" i="23" a="1"/>
  <c r="P320" i="23" a="1"/>
  <c r="P168" i="23" a="1"/>
  <c r="P375" i="23" a="1"/>
  <c r="P382" i="23" a="1"/>
  <c r="P348" i="23" a="1"/>
  <c r="P245" i="23" a="1"/>
  <c r="P183" i="23" a="1"/>
  <c r="P298" i="23" a="1"/>
  <c r="P182" i="23" a="1"/>
  <c r="P15" i="23" a="1"/>
  <c r="P116" i="23" a="1"/>
  <c r="P190" i="23" a="1"/>
  <c r="P186" i="23" a="1"/>
  <c r="P200" i="23" a="1"/>
  <c r="P359" i="23" a="1"/>
  <c r="P169" i="23" a="1"/>
  <c r="P377" i="23" a="1"/>
  <c r="P99" i="23" a="1"/>
  <c r="P420" i="23" a="1"/>
  <c r="P357" i="23" a="1"/>
  <c r="P279" i="23" a="1"/>
  <c r="P74" i="23" a="1"/>
  <c r="P376" i="23" a="1"/>
  <c r="P28" i="23" a="1"/>
  <c r="P176" i="23" a="1"/>
  <c r="P240" i="23" a="1"/>
  <c r="P362" i="23" a="1"/>
  <c r="P286" i="23" a="1"/>
  <c r="P336" i="23" a="1"/>
  <c r="P79" i="23" a="1"/>
  <c r="P367" i="23" a="1"/>
  <c r="P49" i="23" a="1"/>
  <c r="P61" i="23" a="1"/>
  <c r="P141" i="23" a="1"/>
  <c r="P41" i="23" a="1"/>
  <c r="P292" i="23" a="1"/>
  <c r="P363" i="23" a="1"/>
  <c r="P231" i="23" a="1"/>
  <c r="P291" i="23" a="1"/>
  <c r="P308" i="23" a="1"/>
  <c r="P36" i="23" a="1"/>
  <c r="P42" i="23" a="1"/>
  <c r="P189" i="23" a="1"/>
  <c r="P195" i="23" a="1"/>
  <c r="P65" i="23" a="1"/>
  <c r="P378" i="23" a="1"/>
  <c r="P35" i="23" a="1"/>
  <c r="P81" i="23" a="1"/>
  <c r="P89" i="23" a="1"/>
  <c r="P29" i="23" a="1"/>
  <c r="P38" i="23" a="1"/>
  <c r="P212" i="23" a="1"/>
  <c r="P401" i="23" a="1"/>
  <c r="P334" i="23" a="1"/>
  <c r="P326" i="23" a="1"/>
  <c r="P395" i="23" a="1"/>
  <c r="P325" i="23" a="1"/>
  <c r="P80" i="23" a="1"/>
  <c r="P300" i="23" a="1"/>
  <c r="P383" i="23" a="1"/>
  <c r="P327" i="23" a="1"/>
  <c r="P178" i="23" a="1"/>
  <c r="P118" i="23" a="1"/>
  <c r="P62" i="23" a="1"/>
  <c r="P115" i="23" a="1"/>
  <c r="P143" i="23" a="1"/>
  <c r="P299" i="23" a="1"/>
  <c r="P105" i="23" a="1"/>
  <c r="P174" i="23" a="1"/>
  <c r="P319" i="23" a="1"/>
  <c r="P108" i="23" a="1"/>
  <c r="P132" i="23" a="1"/>
  <c r="P154" i="23" a="1"/>
  <c r="P191" i="23" a="1"/>
  <c r="P160" i="23" a="1"/>
  <c r="P409" i="23" a="1"/>
  <c r="P16" i="23" a="1"/>
  <c r="P102" i="23" a="1"/>
  <c r="P115" i="23" l="1"/>
  <c r="P382" i="23"/>
  <c r="P277" i="23"/>
  <c r="P341" i="23"/>
  <c r="P157" i="23"/>
  <c r="P316" i="23"/>
  <c r="P181" i="23"/>
  <c r="P301" i="23"/>
  <c r="P102" i="23"/>
  <c r="P159" i="23"/>
  <c r="P394" i="23"/>
  <c r="P355" i="23"/>
  <c r="P377" i="23"/>
  <c r="P75" i="23"/>
  <c r="P131" i="23"/>
  <c r="P414" i="23"/>
  <c r="P375" i="23"/>
  <c r="P125" i="23"/>
  <c r="P270" i="23"/>
  <c r="P330" i="23"/>
  <c r="P3" i="23"/>
  <c r="P206" i="23"/>
  <c r="P321" i="23"/>
  <c r="P250" i="23"/>
  <c r="P79" i="23"/>
  <c r="P356" i="23"/>
  <c r="P415" i="23"/>
  <c r="P134" i="23"/>
  <c r="P62" i="23"/>
  <c r="P121" i="23"/>
  <c r="P399" i="23"/>
  <c r="P215" i="23"/>
  <c r="P38" i="23"/>
  <c r="P51" i="23"/>
  <c r="P303" i="23"/>
  <c r="P201" i="23"/>
  <c r="P139" i="23"/>
  <c r="P410" i="23"/>
  <c r="P380" i="23"/>
  <c r="P217" i="23"/>
  <c r="P16" i="23"/>
  <c r="P130" i="23"/>
  <c r="P295" i="23"/>
  <c r="P185" i="23"/>
  <c r="P169" i="23"/>
  <c r="P203" i="23"/>
  <c r="P114" i="23"/>
  <c r="P284" i="23"/>
  <c r="P168" i="23"/>
  <c r="P386" i="23"/>
  <c r="P129" i="23"/>
  <c r="P112" i="23"/>
  <c r="P306" i="23"/>
  <c r="P44" i="23"/>
  <c r="P407" i="23"/>
  <c r="P288" i="23"/>
  <c r="P336" i="23"/>
  <c r="P202" i="23"/>
  <c r="P55" i="23"/>
  <c r="P37" i="23"/>
  <c r="P118" i="23"/>
  <c r="P364" i="23"/>
  <c r="P148" i="23"/>
  <c r="P273" i="23"/>
  <c r="P320" i="23"/>
  <c r="P276" i="23"/>
  <c r="P127" i="23"/>
  <c r="P310" i="23"/>
  <c r="P354" i="23"/>
  <c r="P27" i="23"/>
  <c r="P92" i="23"/>
  <c r="P7" i="23"/>
  <c r="P409" i="23"/>
  <c r="P408" i="23"/>
  <c r="P22" i="23"/>
  <c r="P17" i="23"/>
  <c r="P359" i="23"/>
  <c r="P246" i="23"/>
  <c r="P265" i="23"/>
  <c r="P361" i="23"/>
  <c r="P29" i="23"/>
  <c r="P227" i="23"/>
  <c r="P335" i="23"/>
  <c r="P214" i="23"/>
  <c r="P150" i="23"/>
  <c r="P353" i="23"/>
  <c r="P11" i="23"/>
  <c r="P33" i="23"/>
  <c r="P286" i="23"/>
  <c r="P269" i="23"/>
  <c r="P39" i="23"/>
  <c r="P162" i="23"/>
  <c r="P178" i="23"/>
  <c r="P155" i="23"/>
  <c r="P60" i="23"/>
  <c r="P360" i="23"/>
  <c r="P258" i="23"/>
  <c r="P350" i="23"/>
  <c r="P406" i="23"/>
  <c r="P392" i="23"/>
  <c r="P391" i="23"/>
  <c r="P43" i="23"/>
  <c r="P72" i="23"/>
  <c r="P266" i="23"/>
  <c r="P160" i="23"/>
  <c r="P67" i="23"/>
  <c r="P328" i="23"/>
  <c r="P193" i="23"/>
  <c r="P200" i="23"/>
  <c r="P278" i="23"/>
  <c r="P187" i="23"/>
  <c r="P302" i="23"/>
  <c r="P89" i="23"/>
  <c r="P285" i="23"/>
  <c r="P173" i="23"/>
  <c r="P254" i="23"/>
  <c r="P163" i="23"/>
  <c r="P296" i="23"/>
  <c r="P226" i="23"/>
  <c r="P54" i="23"/>
  <c r="P362" i="23"/>
  <c r="P332" i="23"/>
  <c r="P218" i="23"/>
  <c r="P84" i="23"/>
  <c r="P327" i="23"/>
  <c r="P396" i="23"/>
  <c r="P194" i="23"/>
  <c r="P387" i="23"/>
  <c r="P223" i="23"/>
  <c r="P248" i="23"/>
  <c r="P210" i="23"/>
  <c r="P309" i="23"/>
  <c r="P4" i="23"/>
  <c r="P86" i="23"/>
  <c r="P171" i="23"/>
  <c r="P96" i="23"/>
  <c r="P191" i="23"/>
  <c r="P287" i="23"/>
  <c r="P398" i="23"/>
  <c r="P179" i="23"/>
  <c r="P186" i="23"/>
  <c r="P251" i="23"/>
  <c r="P103" i="23"/>
  <c r="P20" i="23"/>
  <c r="P81" i="23"/>
  <c r="P233" i="23"/>
  <c r="P66" i="23"/>
  <c r="P52" i="23"/>
  <c r="P147" i="23"/>
  <c r="P63" i="23"/>
  <c r="P393" i="23"/>
  <c r="P333" i="23"/>
  <c r="P240" i="23"/>
  <c r="P264" i="23"/>
  <c r="P97" i="23"/>
  <c r="P175" i="23"/>
  <c r="P383" i="23"/>
  <c r="P369" i="23"/>
  <c r="P85" i="23"/>
  <c r="P280" i="23"/>
  <c r="P35" i="23"/>
  <c r="P119" i="23"/>
  <c r="P177" i="23"/>
  <c r="P337" i="23"/>
  <c r="P400" i="23"/>
  <c r="P18" i="23"/>
  <c r="P205" i="23"/>
  <c r="P98" i="23"/>
  <c r="P154" i="23"/>
  <c r="P249" i="23"/>
  <c r="P82" i="23"/>
  <c r="P322" i="23"/>
  <c r="P190" i="23"/>
  <c r="P34" i="23"/>
  <c r="P232" i="23"/>
  <c r="P370" i="23"/>
  <c r="P378" i="23"/>
  <c r="P6" i="23"/>
  <c r="P90" i="23"/>
  <c r="P144" i="23"/>
  <c r="P397" i="23"/>
  <c r="P312" i="23"/>
  <c r="P235" i="23"/>
  <c r="P196" i="23"/>
  <c r="P176" i="23"/>
  <c r="P192" i="23"/>
  <c r="P293" i="23"/>
  <c r="P77" i="23"/>
  <c r="P300" i="23"/>
  <c r="P12" i="23"/>
  <c r="P374" i="23"/>
  <c r="P83" i="23"/>
  <c r="P65" i="23"/>
  <c r="P110" i="23"/>
  <c r="P133" i="23"/>
  <c r="P87" i="23"/>
  <c r="P59" i="23"/>
  <c r="P358" i="23"/>
  <c r="P403" i="23"/>
  <c r="P297" i="23"/>
  <c r="P132" i="23"/>
  <c r="P145" i="23"/>
  <c r="P64" i="23"/>
  <c r="P289" i="23"/>
  <c r="P116" i="23"/>
  <c r="P390" i="23"/>
  <c r="P419" i="23"/>
  <c r="P262" i="23"/>
  <c r="P195" i="23"/>
  <c r="P170" i="23"/>
  <c r="P23" i="23"/>
  <c r="P128" i="23"/>
  <c r="P385" i="23"/>
  <c r="P152" i="23"/>
  <c r="P123" i="23"/>
  <c r="P146" i="23"/>
  <c r="P28" i="23"/>
  <c r="P304" i="23"/>
  <c r="P48" i="23"/>
  <c r="P234" i="23"/>
  <c r="P80" i="23"/>
  <c r="P219" i="23"/>
  <c r="P294" i="23"/>
  <c r="P381" i="23"/>
  <c r="P189" i="23"/>
  <c r="P50" i="23"/>
  <c r="P126" i="23"/>
  <c r="P237" i="23"/>
  <c r="P19" i="23"/>
  <c r="P314" i="23"/>
  <c r="P268" i="23"/>
  <c r="P91" i="23"/>
  <c r="P108" i="23"/>
  <c r="P338" i="23"/>
  <c r="P404" i="23"/>
  <c r="P281" i="23"/>
  <c r="P15" i="23"/>
  <c r="P384" i="23"/>
  <c r="P317" i="23"/>
  <c r="P244" i="23"/>
  <c r="P42" i="23"/>
  <c r="P275" i="23"/>
  <c r="P2" i="23"/>
  <c r="P236" i="23"/>
  <c r="P216" i="23"/>
  <c r="P180" i="23"/>
  <c r="P24" i="23"/>
  <c r="P167" i="23"/>
  <c r="P376" i="23"/>
  <c r="P228" i="23"/>
  <c r="P208" i="23"/>
  <c r="P26" i="23"/>
  <c r="P325" i="23"/>
  <c r="P166" i="23"/>
  <c r="P366" i="23"/>
  <c r="P76" i="23"/>
  <c r="P36" i="23"/>
  <c r="P142" i="23"/>
  <c r="P271" i="23"/>
  <c r="P95" i="23"/>
  <c r="P184" i="23"/>
  <c r="P111" i="23"/>
  <c r="P239" i="23"/>
  <c r="P13" i="23"/>
  <c r="P74" i="23"/>
  <c r="P30" i="23"/>
  <c r="P343" i="23"/>
  <c r="P311" i="23"/>
  <c r="P182" i="23"/>
  <c r="P323" i="23"/>
  <c r="P345" i="23"/>
  <c r="P274" i="23"/>
  <c r="P308" i="23"/>
  <c r="P209" i="23"/>
  <c r="P71" i="23"/>
  <c r="P329" i="23"/>
  <c r="P261" i="23"/>
  <c r="P253" i="23"/>
  <c r="P230" i="23"/>
  <c r="P151" i="23"/>
  <c r="P319" i="23"/>
  <c r="P198" i="23"/>
  <c r="P347" i="23"/>
  <c r="P342" i="23"/>
  <c r="P395" i="23"/>
  <c r="P161" i="23"/>
  <c r="P14" i="23"/>
  <c r="P21" i="23"/>
  <c r="P291" i="23"/>
  <c r="P104" i="23"/>
  <c r="P242" i="23"/>
  <c r="P57" i="23"/>
  <c r="P47" i="23"/>
  <c r="P113" i="23"/>
  <c r="P256" i="23"/>
  <c r="P229" i="23"/>
  <c r="P279" i="23"/>
  <c r="P263" i="23"/>
  <c r="P58" i="23"/>
  <c r="P25" i="23"/>
  <c r="P298" i="23"/>
  <c r="P224" i="23"/>
  <c r="P197" i="23"/>
  <c r="P158" i="23"/>
  <c r="P231" i="23"/>
  <c r="P32" i="23"/>
  <c r="P40" i="23"/>
  <c r="P9" i="23"/>
  <c r="P305" i="23"/>
  <c r="P211" i="23"/>
  <c r="P389" i="23"/>
  <c r="P344" i="23"/>
  <c r="P174" i="23"/>
  <c r="P56" i="23"/>
  <c r="P188" i="23"/>
  <c r="P68" i="23"/>
  <c r="P326" i="23"/>
  <c r="P379" i="23"/>
  <c r="P371" i="23"/>
  <c r="P283" i="23"/>
  <c r="P363" i="23"/>
  <c r="P243" i="23"/>
  <c r="P199" i="23"/>
  <c r="P221" i="23"/>
  <c r="P93" i="23"/>
  <c r="P222" i="23"/>
  <c r="P106" i="23"/>
  <c r="P260" i="23"/>
  <c r="P357" i="23"/>
  <c r="P340" i="23"/>
  <c r="P107" i="23"/>
  <c r="P70" i="23"/>
  <c r="P183" i="23"/>
  <c r="P120" i="23"/>
  <c r="P346" i="23"/>
  <c r="P31" i="23"/>
  <c r="P292" i="23"/>
  <c r="P124" i="23"/>
  <c r="P247" i="23"/>
  <c r="P100" i="23"/>
  <c r="P140" i="23"/>
  <c r="P282" i="23"/>
  <c r="P413" i="23"/>
  <c r="P315" i="23"/>
  <c r="P105" i="23"/>
  <c r="P372" i="23"/>
  <c r="P109" i="23"/>
  <c r="P339" i="23"/>
  <c r="P334" i="23"/>
  <c r="P257" i="23"/>
  <c r="P153" i="23"/>
  <c r="P165" i="23"/>
  <c r="P41" i="23"/>
  <c r="P324" i="23"/>
  <c r="P45" i="23"/>
  <c r="P331" i="23"/>
  <c r="P318" i="23"/>
  <c r="P225" i="23"/>
  <c r="P137" i="23"/>
  <c r="P213" i="23"/>
  <c r="P420" i="23"/>
  <c r="P88" i="23"/>
  <c r="P388" i="23"/>
  <c r="P101" i="23"/>
  <c r="P245" i="23"/>
  <c r="P252" i="23"/>
  <c r="P241" i="23"/>
  <c r="P368" i="23"/>
  <c r="P141" i="23"/>
  <c r="P46" i="23"/>
  <c r="P307" i="23"/>
  <c r="P204" i="23"/>
  <c r="P411" i="23"/>
  <c r="P69" i="23"/>
  <c r="P78" i="23"/>
  <c r="P351" i="23"/>
  <c r="P299" i="23"/>
  <c r="P53" i="23"/>
  <c r="P122" i="23"/>
  <c r="P73" i="23"/>
  <c r="P401" i="23"/>
  <c r="P412" i="23"/>
  <c r="P421" i="23"/>
  <c r="P267" i="23"/>
  <c r="P61" i="23"/>
  <c r="P138" i="23"/>
  <c r="P220" i="23"/>
  <c r="P136" i="23"/>
  <c r="P349" i="23"/>
  <c r="P255" i="23"/>
  <c r="P405" i="23"/>
  <c r="P238" i="23"/>
  <c r="P143" i="23"/>
  <c r="P290" i="23"/>
  <c r="P352" i="23"/>
  <c r="P416" i="23"/>
  <c r="P348" i="23"/>
  <c r="P259" i="23"/>
  <c r="P373" i="23"/>
  <c r="P418" i="23"/>
  <c r="P49" i="23"/>
  <c r="P10" i="23"/>
  <c r="P172" i="23"/>
  <c r="P8" i="23"/>
  <c r="P149" i="23"/>
  <c r="P135" i="23"/>
  <c r="P365" i="23"/>
  <c r="P402" i="23"/>
  <c r="P99" i="23"/>
  <c r="P417" i="23"/>
  <c r="P156" i="23"/>
  <c r="P272" i="23"/>
  <c r="P212" i="23"/>
  <c r="P94" i="23"/>
  <c r="P207" i="23"/>
  <c r="P117" i="23"/>
  <c r="P367" i="23"/>
  <c r="P313" i="23"/>
  <c r="P5" i="23"/>
  <c r="P164" i="23"/>
  <c r="F54" i="19"/>
  <c r="R52" i="10" s="1"/>
  <c r="F30" i="19"/>
  <c r="R28" i="10" s="1"/>
  <c r="F57" i="19"/>
  <c r="R55" i="10" s="1"/>
  <c r="F33" i="19"/>
  <c r="R31" i="10" s="1"/>
  <c r="F9" i="19"/>
  <c r="R7" i="10" s="1"/>
  <c r="F44" i="19"/>
  <c r="R42" i="10" s="1"/>
  <c r="R112" i="10" s="1"/>
  <c r="F20" i="19"/>
  <c r="R18" i="10" s="1"/>
  <c r="F55" i="19"/>
  <c r="R53" i="10" s="1"/>
  <c r="F15" i="19"/>
  <c r="R13" i="10" s="1"/>
  <c r="F46" i="19"/>
  <c r="R44" i="10" s="1"/>
  <c r="F22" i="19"/>
  <c r="R20" i="10" s="1"/>
  <c r="F49" i="19"/>
  <c r="R47" i="10" s="1"/>
  <c r="F29" i="19"/>
  <c r="R27" i="10" s="1"/>
  <c r="F60" i="19"/>
  <c r="R58" i="10" s="1"/>
  <c r="AD58" i="10" s="1" a="1"/>
  <c r="AD58" i="10" s="1"/>
  <c r="AJ58" i="10" s="1"/>
  <c r="AO58" i="10" s="1"/>
  <c r="F36" i="19"/>
  <c r="R34" i="10" s="1"/>
  <c r="F16" i="19"/>
  <c r="R14" i="10" s="1"/>
  <c r="F47" i="19"/>
  <c r="R45" i="10" s="1"/>
  <c r="F11" i="19"/>
  <c r="R9" i="10" s="1"/>
  <c r="F28" i="19"/>
  <c r="R26" i="10" s="1"/>
  <c r="F66" i="19"/>
  <c r="R64" i="10" s="1"/>
  <c r="R134" i="10" s="1"/>
  <c r="F50" i="19"/>
  <c r="R48" i="10" s="1"/>
  <c r="AC48" i="10" s="1" a="1"/>
  <c r="AC48" i="10" s="1"/>
  <c r="AI48" i="10" s="1"/>
  <c r="AN48" i="10" s="1"/>
  <c r="F34" i="19"/>
  <c r="R32" i="10" s="1"/>
  <c r="AB32" i="10" s="1" a="1"/>
  <c r="AB32" i="10" s="1"/>
  <c r="AH32" i="10" s="1"/>
  <c r="AM32" i="10" s="1"/>
  <c r="F18" i="19"/>
  <c r="R16" i="10" s="1"/>
  <c r="F69" i="19"/>
  <c r="R67" i="10" s="1"/>
  <c r="R137" i="10" s="1"/>
  <c r="F53" i="19"/>
  <c r="R51" i="10" s="1"/>
  <c r="AC51" i="10" s="1" a="1"/>
  <c r="AC51" i="10" s="1"/>
  <c r="AI51" i="10" s="1"/>
  <c r="AN51" i="10" s="1"/>
  <c r="F37" i="19"/>
  <c r="R35" i="10" s="1"/>
  <c r="AB35" i="10" s="1" a="1"/>
  <c r="AB35" i="10" s="1"/>
  <c r="AH35" i="10" s="1"/>
  <c r="AM35" i="10" s="1"/>
  <c r="F21" i="19"/>
  <c r="R19" i="10" s="1"/>
  <c r="F6" i="19"/>
  <c r="R4" i="10" s="1"/>
  <c r="AD4" i="10" s="1" a="1"/>
  <c r="AD4" i="10" s="1"/>
  <c r="AJ4" i="10" s="1"/>
  <c r="F56" i="19"/>
  <c r="R54" i="10" s="1"/>
  <c r="F40" i="19"/>
  <c r="R38" i="10" s="1"/>
  <c r="F24" i="19"/>
  <c r="R22" i="10" s="1"/>
  <c r="F8" i="19"/>
  <c r="R6" i="10" s="1"/>
  <c r="F51" i="19"/>
  <c r="R49" i="10" s="1"/>
  <c r="AB49" i="10" s="1" a="1"/>
  <c r="AB49" i="10" s="1"/>
  <c r="AH49" i="10" s="1"/>
  <c r="AM49" i="10" s="1"/>
  <c r="F31" i="19"/>
  <c r="R29" i="10" s="1"/>
  <c r="F7" i="19"/>
  <c r="R5" i="10" s="1"/>
  <c r="F62" i="19"/>
  <c r="R60" i="10" s="1"/>
  <c r="F14" i="19"/>
  <c r="R12" i="10" s="1"/>
  <c r="F65" i="19"/>
  <c r="R63" i="10" s="1"/>
  <c r="F17" i="19"/>
  <c r="R15" i="10" s="1"/>
  <c r="F72" i="19"/>
  <c r="R70" i="10" s="1"/>
  <c r="F27" i="19"/>
  <c r="R25" i="10" s="1"/>
  <c r="F74" i="19"/>
  <c r="R72" i="10" s="1"/>
  <c r="F58" i="19"/>
  <c r="R56" i="10" s="1"/>
  <c r="F26" i="19"/>
  <c r="R24" i="10" s="1"/>
  <c r="F61" i="19"/>
  <c r="R59" i="10" s="1"/>
  <c r="F68" i="19"/>
  <c r="R66" i="10" s="1"/>
  <c r="F63" i="19"/>
  <c r="R61" i="10" s="1"/>
  <c r="F59" i="19"/>
  <c r="R57" i="10" s="1"/>
  <c r="F23" i="19"/>
  <c r="R21" i="10" s="1"/>
  <c r="F64" i="19"/>
  <c r="R62" i="10" s="1"/>
  <c r="F71" i="19"/>
  <c r="R69" i="10" s="1"/>
  <c r="F67" i="19"/>
  <c r="R65" i="10" s="1"/>
  <c r="F35" i="19"/>
  <c r="R33" i="10" s="1"/>
  <c r="AD33" i="10" s="1" a="1"/>
  <c r="AD33" i="10" s="1"/>
  <c r="AJ33" i="10" s="1"/>
  <c r="AO33" i="10" s="1"/>
  <c r="F19" i="19"/>
  <c r="R17" i="10" s="1"/>
  <c r="R87" i="10" s="1"/>
  <c r="AD64" i="10" a="1"/>
  <c r="AD64" i="10" s="1"/>
  <c r="AJ64" i="10" s="1"/>
  <c r="AO64" i="10" s="1"/>
  <c r="AB64" i="10" a="1"/>
  <c r="AB64" i="10" s="1"/>
  <c r="AH64" i="10" s="1"/>
  <c r="AM64" i="10" s="1"/>
  <c r="AC64" i="10" a="1"/>
  <c r="AC64" i="10" s="1"/>
  <c r="AI64" i="10" s="1"/>
  <c r="AN64" i="10" s="1"/>
  <c r="R118" i="10"/>
  <c r="W48" i="10" a="1"/>
  <c r="W48" i="10" s="1"/>
  <c r="R102" i="10"/>
  <c r="W32" i="10" a="1"/>
  <c r="W32" i="10" s="1"/>
  <c r="R86" i="10"/>
  <c r="AD16" i="10" a="1"/>
  <c r="AD16" i="10" s="1"/>
  <c r="AJ16" i="10" s="1"/>
  <c r="AB16" i="10" a="1"/>
  <c r="AB16" i="10" s="1"/>
  <c r="AH16" i="10" s="1"/>
  <c r="AC16" i="10" a="1"/>
  <c r="AC16" i="10" s="1"/>
  <c r="AI16" i="10" s="1"/>
  <c r="W16" i="10" a="1"/>
  <c r="W16" i="10" s="1"/>
  <c r="AD67" i="10" a="1"/>
  <c r="AD67" i="10" s="1"/>
  <c r="AJ67" i="10" s="1"/>
  <c r="AO67" i="10" s="1"/>
  <c r="AB67" i="10" a="1"/>
  <c r="AB67" i="10" s="1"/>
  <c r="AH67" i="10" s="1"/>
  <c r="AM67" i="10" s="1"/>
  <c r="AC67" i="10" a="1"/>
  <c r="AC67" i="10" s="1"/>
  <c r="AI67" i="10" s="1"/>
  <c r="AN67" i="10" s="1"/>
  <c r="R121" i="10"/>
  <c r="W51" i="10" a="1"/>
  <c r="W51" i="10" s="1"/>
  <c r="R105" i="10"/>
  <c r="W35" i="10" a="1"/>
  <c r="W35" i="10" s="1"/>
  <c r="R89" i="10"/>
  <c r="AD19" i="10" a="1"/>
  <c r="AD19" i="10" s="1"/>
  <c r="AJ19" i="10" s="1"/>
  <c r="AB19" i="10" a="1"/>
  <c r="AB19" i="10" s="1"/>
  <c r="AH19" i="10" s="1"/>
  <c r="AC19" i="10" a="1"/>
  <c r="AC19" i="10" s="1"/>
  <c r="AI19" i="10" s="1"/>
  <c r="W19" i="10" a="1"/>
  <c r="W19" i="10" s="1"/>
  <c r="AC4" i="10" a="1"/>
  <c r="AC4" i="10" s="1"/>
  <c r="AI4" i="10" s="1"/>
  <c r="AB4" i="10" a="1"/>
  <c r="AB4" i="10" s="1"/>
  <c r="AH4" i="10" s="1"/>
  <c r="W4" i="10" a="1"/>
  <c r="W4" i="10" s="1"/>
  <c r="R128" i="10"/>
  <c r="AC58" i="10" a="1"/>
  <c r="AC58" i="10" s="1"/>
  <c r="AI58" i="10" s="1"/>
  <c r="AN58" i="10" s="1"/>
  <c r="W58" i="10" a="1"/>
  <c r="W58" i="10" s="1"/>
  <c r="AB42" i="10" a="1"/>
  <c r="AB42" i="10" s="1"/>
  <c r="AH42" i="10" s="1"/>
  <c r="AM42" i="10" s="1"/>
  <c r="AC42" i="10" a="1"/>
  <c r="AC42" i="10" s="1"/>
  <c r="AI42" i="10" s="1"/>
  <c r="AN42" i="10" s="1"/>
  <c r="R96" i="10"/>
  <c r="AD26" i="10" a="1"/>
  <c r="AD26" i="10" s="1"/>
  <c r="AJ26" i="10" s="1"/>
  <c r="AB26" i="10" a="1"/>
  <c r="AB26" i="10" s="1"/>
  <c r="AH26" i="10" s="1"/>
  <c r="AC26" i="10" a="1"/>
  <c r="AC26" i="10" s="1"/>
  <c r="AI26" i="10" s="1"/>
  <c r="W26" i="10" a="1"/>
  <c r="W26" i="10" s="1"/>
  <c r="R80" i="10"/>
  <c r="AD10" i="10" a="1"/>
  <c r="AD10" i="10" s="1"/>
  <c r="AJ10" i="10" s="1"/>
  <c r="AB10" i="10" a="1"/>
  <c r="AB10" i="10" s="1"/>
  <c r="AH10" i="10" s="1"/>
  <c r="AC10" i="10" a="1"/>
  <c r="AC10" i="10" s="1"/>
  <c r="AI10" i="10" s="1"/>
  <c r="W10" i="10" a="1"/>
  <c r="W10" i="10" s="1"/>
  <c r="R135" i="10"/>
  <c r="AD65" i="10" a="1"/>
  <c r="AD65" i="10" s="1"/>
  <c r="AJ65" i="10" s="1"/>
  <c r="AO65" i="10" s="1"/>
  <c r="AB65" i="10" a="1"/>
  <c r="AB65" i="10" s="1"/>
  <c r="AH65" i="10" s="1"/>
  <c r="AM65" i="10" s="1"/>
  <c r="AC65" i="10" a="1"/>
  <c r="AC65" i="10" s="1"/>
  <c r="AI65" i="10" s="1"/>
  <c r="AN65" i="10" s="1"/>
  <c r="W65" i="10" a="1"/>
  <c r="W65" i="10" s="1"/>
  <c r="R119" i="10"/>
  <c r="AC49" i="10" a="1"/>
  <c r="AC49" i="10" s="1"/>
  <c r="AI49" i="10" s="1"/>
  <c r="AN49" i="10" s="1"/>
  <c r="W49" i="10" a="1"/>
  <c r="W49" i="10" s="1"/>
  <c r="AC33" i="10" a="1"/>
  <c r="AC33" i="10" s="1"/>
  <c r="AI33" i="10" s="1"/>
  <c r="AN33" i="10" s="1"/>
  <c r="W33" i="10" a="1"/>
  <c r="W33" i="10" s="1"/>
  <c r="AC17" i="10" a="1"/>
  <c r="AC17" i="10" s="1"/>
  <c r="AI17" i="10" s="1"/>
  <c r="R130" i="10"/>
  <c r="AD60" i="10" a="1"/>
  <c r="AD60" i="10" s="1"/>
  <c r="AJ60" i="10" s="1"/>
  <c r="AO60" i="10" s="1"/>
  <c r="AB60" i="10" a="1"/>
  <c r="AB60" i="10" s="1"/>
  <c r="AH60" i="10" s="1"/>
  <c r="AM60" i="10" s="1"/>
  <c r="AC60" i="10" a="1"/>
  <c r="AC60" i="10" s="1"/>
  <c r="AI60" i="10" s="1"/>
  <c r="AN60" i="10" s="1"/>
  <c r="W60" i="10" a="1"/>
  <c r="W60" i="10" s="1"/>
  <c r="R114" i="10"/>
  <c r="AD44" i="10" a="1"/>
  <c r="AD44" i="10" s="1"/>
  <c r="AJ44" i="10" s="1"/>
  <c r="AO44" i="10" s="1"/>
  <c r="AB44" i="10" a="1"/>
  <c r="AB44" i="10" s="1"/>
  <c r="AH44" i="10" s="1"/>
  <c r="AM44" i="10" s="1"/>
  <c r="AC44" i="10" a="1"/>
  <c r="AC44" i="10" s="1"/>
  <c r="AI44" i="10" s="1"/>
  <c r="AN44" i="10" s="1"/>
  <c r="W44" i="10" a="1"/>
  <c r="W44" i="10" s="1"/>
  <c r="R98" i="10"/>
  <c r="AD28" i="10" a="1"/>
  <c r="AD28" i="10" s="1"/>
  <c r="AJ28" i="10" s="1"/>
  <c r="AO28" i="10" s="1"/>
  <c r="AB28" i="10" a="1"/>
  <c r="AB28" i="10" s="1"/>
  <c r="AH28" i="10" s="1"/>
  <c r="AM28" i="10" s="1"/>
  <c r="AC28" i="10" a="1"/>
  <c r="AC28" i="10" s="1"/>
  <c r="AI28" i="10" s="1"/>
  <c r="AN28" i="10" s="1"/>
  <c r="W28" i="10" a="1"/>
  <c r="W28" i="10" s="1"/>
  <c r="R82" i="10"/>
  <c r="AD12" i="10" a="1"/>
  <c r="AD12" i="10" s="1"/>
  <c r="AJ12" i="10" s="1"/>
  <c r="AB12" i="10" a="1"/>
  <c r="AB12" i="10" s="1"/>
  <c r="AH12" i="10" s="1"/>
  <c r="AC12" i="10" a="1"/>
  <c r="AC12" i="10" s="1"/>
  <c r="AI12" i="10" s="1"/>
  <c r="W12" i="10" a="1"/>
  <c r="W12" i="10" s="1"/>
  <c r="R133" i="10"/>
  <c r="AD63" i="10" a="1"/>
  <c r="AD63" i="10" s="1"/>
  <c r="AJ63" i="10" s="1"/>
  <c r="AO63" i="10" s="1"/>
  <c r="AB63" i="10" a="1"/>
  <c r="AB63" i="10" s="1"/>
  <c r="AH63" i="10" s="1"/>
  <c r="AM63" i="10" s="1"/>
  <c r="AC63" i="10" a="1"/>
  <c r="AC63" i="10" s="1"/>
  <c r="AI63" i="10" s="1"/>
  <c r="AN63" i="10" s="1"/>
  <c r="W63" i="10" a="1"/>
  <c r="W63" i="10" s="1"/>
  <c r="R117" i="10"/>
  <c r="AD47" i="10" a="1"/>
  <c r="AD47" i="10" s="1"/>
  <c r="AJ47" i="10" s="1"/>
  <c r="AO47" i="10" s="1"/>
  <c r="AB47" i="10" a="1"/>
  <c r="AB47" i="10" s="1"/>
  <c r="AH47" i="10" s="1"/>
  <c r="AM47" i="10" s="1"/>
  <c r="AC47" i="10" a="1"/>
  <c r="AC47" i="10" s="1"/>
  <c r="AI47" i="10" s="1"/>
  <c r="AN47" i="10" s="1"/>
  <c r="W47" i="10" a="1"/>
  <c r="W47" i="10" s="1"/>
  <c r="R101" i="10"/>
  <c r="AD31" i="10" a="1"/>
  <c r="AD31" i="10" s="1"/>
  <c r="AJ31" i="10" s="1"/>
  <c r="AO31" i="10" s="1"/>
  <c r="AB31" i="10" a="1"/>
  <c r="AB31" i="10" s="1"/>
  <c r="AH31" i="10" s="1"/>
  <c r="AM31" i="10" s="1"/>
  <c r="AC31" i="10" a="1"/>
  <c r="AC31" i="10" s="1"/>
  <c r="AI31" i="10" s="1"/>
  <c r="AN31" i="10" s="1"/>
  <c r="W31" i="10" a="1"/>
  <c r="W31" i="10" s="1"/>
  <c r="R85" i="10"/>
  <c r="AD15" i="10" a="1"/>
  <c r="AD15" i="10" s="1"/>
  <c r="AJ15" i="10" s="1"/>
  <c r="AB15" i="10" a="1"/>
  <c r="AB15" i="10" s="1"/>
  <c r="AH15" i="10" s="1"/>
  <c r="AC15" i="10" a="1"/>
  <c r="AC15" i="10" s="1"/>
  <c r="AI15" i="10" s="1"/>
  <c r="W15" i="10" a="1"/>
  <c r="W15" i="10" s="1"/>
  <c r="R140" i="10"/>
  <c r="AD70" i="10" a="1"/>
  <c r="AD70" i="10" s="1"/>
  <c r="AJ70" i="10" s="1"/>
  <c r="AO70" i="10" s="1"/>
  <c r="AB70" i="10" a="1"/>
  <c r="AB70" i="10" s="1"/>
  <c r="AH70" i="10" s="1"/>
  <c r="AM70" i="10" s="1"/>
  <c r="AC70" i="10" a="1"/>
  <c r="AC70" i="10" s="1"/>
  <c r="AI70" i="10" s="1"/>
  <c r="AN70" i="10" s="1"/>
  <c r="W70" i="10" a="1"/>
  <c r="W70" i="10" s="1"/>
  <c r="R124" i="10"/>
  <c r="AD54" i="10" a="1"/>
  <c r="AD54" i="10" s="1"/>
  <c r="AJ54" i="10" s="1"/>
  <c r="AO54" i="10" s="1"/>
  <c r="AB54" i="10" a="1"/>
  <c r="AB54" i="10" s="1"/>
  <c r="AH54" i="10" s="1"/>
  <c r="AM54" i="10" s="1"/>
  <c r="AC54" i="10" a="1"/>
  <c r="AC54" i="10" s="1"/>
  <c r="AI54" i="10" s="1"/>
  <c r="AN54" i="10" s="1"/>
  <c r="W54" i="10" a="1"/>
  <c r="W54" i="10" s="1"/>
  <c r="R108" i="10"/>
  <c r="AD38" i="10" a="1"/>
  <c r="AD38" i="10" s="1"/>
  <c r="AJ38" i="10" s="1"/>
  <c r="AO38" i="10" s="1"/>
  <c r="AB38" i="10" a="1"/>
  <c r="AB38" i="10" s="1"/>
  <c r="AH38" i="10" s="1"/>
  <c r="AM38" i="10" s="1"/>
  <c r="AC38" i="10" a="1"/>
  <c r="AC38" i="10" s="1"/>
  <c r="AI38" i="10" s="1"/>
  <c r="AN38" i="10" s="1"/>
  <c r="W38" i="10" a="1"/>
  <c r="W38" i="10" s="1"/>
  <c r="R92" i="10"/>
  <c r="AD22" i="10" a="1"/>
  <c r="AD22" i="10" s="1"/>
  <c r="AJ22" i="10" s="1"/>
  <c r="AB22" i="10" a="1"/>
  <c r="AB22" i="10" s="1"/>
  <c r="AH22" i="10" s="1"/>
  <c r="AC22" i="10" a="1"/>
  <c r="AC22" i="10" s="1"/>
  <c r="AI22" i="10" s="1"/>
  <c r="W22" i="10" a="1"/>
  <c r="W22" i="10" s="1"/>
  <c r="R76" i="10"/>
  <c r="AD6" i="10" a="1"/>
  <c r="AD6" i="10" s="1"/>
  <c r="AJ6" i="10" s="1"/>
  <c r="AB6" i="10" a="1"/>
  <c r="AB6" i="10" s="1"/>
  <c r="AH6" i="10" s="1"/>
  <c r="AC6" i="10" a="1"/>
  <c r="AC6" i="10" s="1"/>
  <c r="AI6" i="10" s="1"/>
  <c r="W6" i="10" a="1"/>
  <c r="W6" i="10" s="1"/>
  <c r="R131" i="10"/>
  <c r="AD61" i="10" a="1"/>
  <c r="AD61" i="10" s="1"/>
  <c r="AJ61" i="10" s="1"/>
  <c r="AO61" i="10" s="1"/>
  <c r="AB61" i="10" a="1"/>
  <c r="AB61" i="10" s="1"/>
  <c r="AH61" i="10" s="1"/>
  <c r="AM61" i="10" s="1"/>
  <c r="AC61" i="10" a="1"/>
  <c r="AC61" i="10" s="1"/>
  <c r="AI61" i="10" s="1"/>
  <c r="AN61" i="10" s="1"/>
  <c r="W61" i="10" a="1"/>
  <c r="W61" i="10" s="1"/>
  <c r="R115" i="10"/>
  <c r="AD45" i="10" a="1"/>
  <c r="AD45" i="10" s="1"/>
  <c r="AJ45" i="10" s="1"/>
  <c r="AO45" i="10" s="1"/>
  <c r="AB45" i="10" a="1"/>
  <c r="AB45" i="10" s="1"/>
  <c r="AH45" i="10" s="1"/>
  <c r="AM45" i="10" s="1"/>
  <c r="AC45" i="10" a="1"/>
  <c r="AC45" i="10" s="1"/>
  <c r="AI45" i="10" s="1"/>
  <c r="AN45" i="10" s="1"/>
  <c r="W45" i="10" a="1"/>
  <c r="W45" i="10" s="1"/>
  <c r="R99" i="10"/>
  <c r="AD29" i="10" a="1"/>
  <c r="AD29" i="10" s="1"/>
  <c r="AJ29" i="10" s="1"/>
  <c r="AO29" i="10" s="1"/>
  <c r="AB29" i="10" a="1"/>
  <c r="AB29" i="10" s="1"/>
  <c r="AH29" i="10" s="1"/>
  <c r="AM29" i="10" s="1"/>
  <c r="AC29" i="10" a="1"/>
  <c r="AC29" i="10" s="1"/>
  <c r="AI29" i="10" s="1"/>
  <c r="AN29" i="10" s="1"/>
  <c r="W29" i="10" a="1"/>
  <c r="W29" i="10" s="1"/>
  <c r="R83" i="10"/>
  <c r="AD13" i="10" a="1"/>
  <c r="AD13" i="10" s="1"/>
  <c r="AJ13" i="10" s="1"/>
  <c r="AB13" i="10" a="1"/>
  <c r="AB13" i="10" s="1"/>
  <c r="AH13" i="10" s="1"/>
  <c r="AC13" i="10" a="1"/>
  <c r="AC13" i="10" s="1"/>
  <c r="AI13" i="10" s="1"/>
  <c r="W13" i="10" a="1"/>
  <c r="W13" i="10" s="1"/>
  <c r="R142" i="10"/>
  <c r="AD72" i="10" a="1"/>
  <c r="AD72" i="10" s="1"/>
  <c r="AJ72" i="10" s="1"/>
  <c r="AO72" i="10" s="1"/>
  <c r="AB72" i="10" a="1"/>
  <c r="AB72" i="10" s="1"/>
  <c r="AH72" i="10" s="1"/>
  <c r="AM72" i="10" s="1"/>
  <c r="AC72" i="10" a="1"/>
  <c r="AC72" i="10" s="1"/>
  <c r="AI72" i="10" s="1"/>
  <c r="AN72" i="10" s="1"/>
  <c r="W72" i="10" a="1"/>
  <c r="W72" i="10" s="1"/>
  <c r="R126" i="10"/>
  <c r="AD56" i="10" a="1"/>
  <c r="AD56" i="10" s="1"/>
  <c r="AJ56" i="10" s="1"/>
  <c r="AO56" i="10" s="1"/>
  <c r="AB56" i="10" a="1"/>
  <c r="AB56" i="10" s="1"/>
  <c r="AH56" i="10" s="1"/>
  <c r="AM56" i="10" s="1"/>
  <c r="AC56" i="10" a="1"/>
  <c r="AC56" i="10" s="1"/>
  <c r="AI56" i="10" s="1"/>
  <c r="AN56" i="10" s="1"/>
  <c r="W56" i="10" a="1"/>
  <c r="W56" i="10" s="1"/>
  <c r="R110" i="10"/>
  <c r="AD40" i="10" a="1"/>
  <c r="AD40" i="10" s="1"/>
  <c r="AJ40" i="10" s="1"/>
  <c r="AO40" i="10" s="1"/>
  <c r="AB40" i="10" a="1"/>
  <c r="AB40" i="10" s="1"/>
  <c r="AH40" i="10" s="1"/>
  <c r="AM40" i="10" s="1"/>
  <c r="AC40" i="10" a="1"/>
  <c r="AC40" i="10" s="1"/>
  <c r="AI40" i="10" s="1"/>
  <c r="AN40" i="10" s="1"/>
  <c r="W40" i="10" a="1"/>
  <c r="W40" i="10" s="1"/>
  <c r="R94" i="10"/>
  <c r="AD24" i="10" a="1"/>
  <c r="AD24" i="10" s="1"/>
  <c r="AJ24" i="10" s="1"/>
  <c r="AB24" i="10" a="1"/>
  <c r="AB24" i="10" s="1"/>
  <c r="AH24" i="10" s="1"/>
  <c r="AC24" i="10" a="1"/>
  <c r="AC24" i="10" s="1"/>
  <c r="AI24" i="10" s="1"/>
  <c r="W24" i="10" a="1"/>
  <c r="W24" i="10" s="1"/>
  <c r="R78" i="10"/>
  <c r="AD8" i="10" a="1"/>
  <c r="AD8" i="10" s="1"/>
  <c r="AJ8" i="10" s="1"/>
  <c r="AB8" i="10" a="1"/>
  <c r="AB8" i="10" s="1"/>
  <c r="AH8" i="10" s="1"/>
  <c r="AC8" i="10" a="1"/>
  <c r="AC8" i="10" s="1"/>
  <c r="AI8" i="10" s="1"/>
  <c r="W8" i="10" a="1"/>
  <c r="W8" i="10" s="1"/>
  <c r="R129" i="10"/>
  <c r="AD59" i="10" a="1"/>
  <c r="AD59" i="10" s="1"/>
  <c r="AJ59" i="10" s="1"/>
  <c r="AO59" i="10" s="1"/>
  <c r="AB59" i="10" a="1"/>
  <c r="AB59" i="10" s="1"/>
  <c r="AH59" i="10" s="1"/>
  <c r="AM59" i="10" s="1"/>
  <c r="AC59" i="10" a="1"/>
  <c r="AC59" i="10" s="1"/>
  <c r="AI59" i="10" s="1"/>
  <c r="AN59" i="10" s="1"/>
  <c r="W59" i="10" a="1"/>
  <c r="W59" i="10" s="1"/>
  <c r="R113" i="10"/>
  <c r="AD43" i="10" a="1"/>
  <c r="AD43" i="10" s="1"/>
  <c r="AJ43" i="10" s="1"/>
  <c r="AO43" i="10" s="1"/>
  <c r="AB43" i="10" a="1"/>
  <c r="AB43" i="10" s="1"/>
  <c r="AH43" i="10" s="1"/>
  <c r="AM43" i="10" s="1"/>
  <c r="AC43" i="10" a="1"/>
  <c r="AC43" i="10" s="1"/>
  <c r="AI43" i="10" s="1"/>
  <c r="AN43" i="10" s="1"/>
  <c r="W43" i="10" a="1"/>
  <c r="W43" i="10" s="1"/>
  <c r="R97" i="10"/>
  <c r="AD27" i="10" a="1"/>
  <c r="AD27" i="10" s="1"/>
  <c r="AJ27" i="10" s="1"/>
  <c r="AO27" i="10" s="1"/>
  <c r="AB27" i="10" a="1"/>
  <c r="AB27" i="10" s="1"/>
  <c r="AH27" i="10" s="1"/>
  <c r="AM27" i="10" s="1"/>
  <c r="AC27" i="10" a="1"/>
  <c r="AC27" i="10" s="1"/>
  <c r="AI27" i="10" s="1"/>
  <c r="AN27" i="10" s="1"/>
  <c r="W27" i="10" a="1"/>
  <c r="W27" i="10" s="1"/>
  <c r="R81" i="10"/>
  <c r="AD11" i="10" a="1"/>
  <c r="AD11" i="10" s="1"/>
  <c r="AJ11" i="10" s="1"/>
  <c r="AB11" i="10" a="1"/>
  <c r="AB11" i="10" s="1"/>
  <c r="AH11" i="10" s="1"/>
  <c r="AC11" i="10" a="1"/>
  <c r="AC11" i="10" s="1"/>
  <c r="AI11" i="10" s="1"/>
  <c r="W11" i="10" a="1"/>
  <c r="W11" i="10" s="1"/>
  <c r="R136" i="10"/>
  <c r="AD66" i="10" a="1"/>
  <c r="AD66" i="10" s="1"/>
  <c r="AJ66" i="10" s="1"/>
  <c r="AO66" i="10" s="1"/>
  <c r="AB66" i="10" a="1"/>
  <c r="AB66" i="10" s="1"/>
  <c r="AH66" i="10" s="1"/>
  <c r="AM66" i="10" s="1"/>
  <c r="AC66" i="10" a="1"/>
  <c r="AC66" i="10" s="1"/>
  <c r="AI66" i="10" s="1"/>
  <c r="AN66" i="10" s="1"/>
  <c r="W66" i="10" a="1"/>
  <c r="W66" i="10" s="1"/>
  <c r="R120" i="10"/>
  <c r="AD50" i="10" a="1"/>
  <c r="AD50" i="10" s="1"/>
  <c r="AJ50" i="10" s="1"/>
  <c r="AO50" i="10" s="1"/>
  <c r="AB50" i="10" a="1"/>
  <c r="AB50" i="10" s="1"/>
  <c r="AH50" i="10" s="1"/>
  <c r="AM50" i="10" s="1"/>
  <c r="AC50" i="10" a="1"/>
  <c r="AC50" i="10" s="1"/>
  <c r="AI50" i="10" s="1"/>
  <c r="AN50" i="10" s="1"/>
  <c r="W50" i="10" a="1"/>
  <c r="W50" i="10" s="1"/>
  <c r="R104" i="10"/>
  <c r="AD34" i="10" a="1"/>
  <c r="AD34" i="10" s="1"/>
  <c r="AJ34" i="10" s="1"/>
  <c r="AO34" i="10" s="1"/>
  <c r="AB34" i="10" a="1"/>
  <c r="AB34" i="10" s="1"/>
  <c r="AH34" i="10" s="1"/>
  <c r="AM34" i="10" s="1"/>
  <c r="AC34" i="10" a="1"/>
  <c r="AC34" i="10" s="1"/>
  <c r="AI34" i="10" s="1"/>
  <c r="AN34" i="10" s="1"/>
  <c r="W34" i="10" a="1"/>
  <c r="W34" i="10" s="1"/>
  <c r="R88" i="10"/>
  <c r="AD18" i="10" a="1"/>
  <c r="AD18" i="10" s="1"/>
  <c r="AJ18" i="10" s="1"/>
  <c r="AB18" i="10" a="1"/>
  <c r="AB18" i="10" s="1"/>
  <c r="AH18" i="10" s="1"/>
  <c r="AC18" i="10" a="1"/>
  <c r="AC18" i="10" s="1"/>
  <c r="AI18" i="10" s="1"/>
  <c r="W18" i="10" a="1"/>
  <c r="W18" i="10" s="1"/>
  <c r="R143" i="10"/>
  <c r="AD73" i="10" a="1"/>
  <c r="AD73" i="10" s="1"/>
  <c r="AJ73" i="10" s="1"/>
  <c r="AO73" i="10" s="1"/>
  <c r="AB73" i="10" a="1"/>
  <c r="AB73" i="10" s="1"/>
  <c r="AH73" i="10" s="1"/>
  <c r="AM73" i="10" s="1"/>
  <c r="AC73" i="10" a="1"/>
  <c r="AC73" i="10" s="1"/>
  <c r="AI73" i="10" s="1"/>
  <c r="AN73" i="10" s="1"/>
  <c r="W73" i="10" a="1"/>
  <c r="W73" i="10" s="1"/>
  <c r="R127" i="10"/>
  <c r="AD57" i="10" a="1"/>
  <c r="AD57" i="10" s="1"/>
  <c r="AJ57" i="10" s="1"/>
  <c r="AO57" i="10" s="1"/>
  <c r="AB57" i="10" a="1"/>
  <c r="AB57" i="10" s="1"/>
  <c r="AH57" i="10" s="1"/>
  <c r="AM57" i="10" s="1"/>
  <c r="AC57" i="10" a="1"/>
  <c r="AC57" i="10" s="1"/>
  <c r="AI57" i="10" s="1"/>
  <c r="AN57" i="10" s="1"/>
  <c r="W57" i="10" a="1"/>
  <c r="W57" i="10" s="1"/>
  <c r="R111" i="10"/>
  <c r="AD41" i="10" a="1"/>
  <c r="AD41" i="10" s="1"/>
  <c r="AJ41" i="10" s="1"/>
  <c r="AO41" i="10" s="1"/>
  <c r="AB41" i="10" a="1"/>
  <c r="AB41" i="10" s="1"/>
  <c r="AH41" i="10" s="1"/>
  <c r="AM41" i="10" s="1"/>
  <c r="AC41" i="10" a="1"/>
  <c r="AC41" i="10" s="1"/>
  <c r="AI41" i="10" s="1"/>
  <c r="AN41" i="10" s="1"/>
  <c r="W41" i="10" a="1"/>
  <c r="W41" i="10" s="1"/>
  <c r="R95" i="10"/>
  <c r="AD25" i="10" a="1"/>
  <c r="AD25" i="10" s="1"/>
  <c r="AJ25" i="10" s="1"/>
  <c r="AB25" i="10" a="1"/>
  <c r="AB25" i="10" s="1"/>
  <c r="AH25" i="10" s="1"/>
  <c r="AC25" i="10" a="1"/>
  <c r="AC25" i="10" s="1"/>
  <c r="AI25" i="10" s="1"/>
  <c r="W25" i="10" a="1"/>
  <c r="W25" i="10" s="1"/>
  <c r="R79" i="10"/>
  <c r="AD9" i="10" a="1"/>
  <c r="AD9" i="10" s="1"/>
  <c r="AJ9" i="10" s="1"/>
  <c r="AB9" i="10" a="1"/>
  <c r="AB9" i="10" s="1"/>
  <c r="AH9" i="10" s="1"/>
  <c r="AC9" i="10" a="1"/>
  <c r="AC9" i="10" s="1"/>
  <c r="AI9" i="10" s="1"/>
  <c r="W9" i="10" a="1"/>
  <c r="W9" i="10" s="1"/>
  <c r="AD68" i="10" a="1"/>
  <c r="AD68" i="10" s="1"/>
  <c r="AJ68" i="10" s="1"/>
  <c r="AO68" i="10" s="1"/>
  <c r="AB68" i="10" a="1"/>
  <c r="AB68" i="10" s="1"/>
  <c r="AH68" i="10" s="1"/>
  <c r="AM68" i="10" s="1"/>
  <c r="AC68" i="10" a="1"/>
  <c r="AC68" i="10" s="1"/>
  <c r="AI68" i="10" s="1"/>
  <c r="AN68" i="10" s="1"/>
  <c r="W68" i="10" a="1"/>
  <c r="W68" i="10" s="1"/>
  <c r="R138" i="10"/>
  <c r="AD52" i="10" a="1"/>
  <c r="AD52" i="10" s="1"/>
  <c r="AJ52" i="10" s="1"/>
  <c r="AO52" i="10" s="1"/>
  <c r="AB52" i="10" a="1"/>
  <c r="AB52" i="10" s="1"/>
  <c r="AH52" i="10" s="1"/>
  <c r="AM52" i="10" s="1"/>
  <c r="AC52" i="10" a="1"/>
  <c r="AC52" i="10" s="1"/>
  <c r="AI52" i="10" s="1"/>
  <c r="AN52" i="10" s="1"/>
  <c r="W52" i="10" a="1"/>
  <c r="W52" i="10" s="1"/>
  <c r="R122" i="10"/>
  <c r="AD36" i="10" a="1"/>
  <c r="AD36" i="10" s="1"/>
  <c r="AJ36" i="10" s="1"/>
  <c r="AO36" i="10" s="1"/>
  <c r="AB36" i="10" a="1"/>
  <c r="AB36" i="10" s="1"/>
  <c r="AH36" i="10" s="1"/>
  <c r="AM36" i="10" s="1"/>
  <c r="AC36" i="10" a="1"/>
  <c r="AC36" i="10" s="1"/>
  <c r="AI36" i="10" s="1"/>
  <c r="AN36" i="10" s="1"/>
  <c r="W36" i="10" a="1"/>
  <c r="W36" i="10" s="1"/>
  <c r="R106" i="10"/>
  <c r="AD20" i="10" a="1"/>
  <c r="AD20" i="10" s="1"/>
  <c r="AJ20" i="10" s="1"/>
  <c r="AB20" i="10" a="1"/>
  <c r="AB20" i="10" s="1"/>
  <c r="AH20" i="10" s="1"/>
  <c r="AC20" i="10" a="1"/>
  <c r="AC20" i="10" s="1"/>
  <c r="AI20" i="10" s="1"/>
  <c r="W20" i="10" a="1"/>
  <c r="W20" i="10" s="1"/>
  <c r="R90" i="10"/>
  <c r="R141" i="10"/>
  <c r="AD71" i="10" a="1"/>
  <c r="AD71" i="10" s="1"/>
  <c r="AJ71" i="10" s="1"/>
  <c r="AO71" i="10" s="1"/>
  <c r="AB71" i="10" a="1"/>
  <c r="AB71" i="10" s="1"/>
  <c r="AH71" i="10" s="1"/>
  <c r="AM71" i="10" s="1"/>
  <c r="AC71" i="10" a="1"/>
  <c r="AC71" i="10" s="1"/>
  <c r="AI71" i="10" s="1"/>
  <c r="AN71" i="10" s="1"/>
  <c r="W71" i="10" a="1"/>
  <c r="W71" i="10" s="1"/>
  <c r="R125" i="10"/>
  <c r="AD55" i="10" a="1"/>
  <c r="AD55" i="10" s="1"/>
  <c r="AJ55" i="10" s="1"/>
  <c r="AO55" i="10" s="1"/>
  <c r="AB55" i="10" a="1"/>
  <c r="AB55" i="10" s="1"/>
  <c r="AH55" i="10" s="1"/>
  <c r="AM55" i="10" s="1"/>
  <c r="AC55" i="10" a="1"/>
  <c r="AC55" i="10" s="1"/>
  <c r="AI55" i="10" s="1"/>
  <c r="AN55" i="10" s="1"/>
  <c r="W55" i="10" a="1"/>
  <c r="W55" i="10" s="1"/>
  <c r="R109" i="10"/>
  <c r="AD39" i="10" a="1"/>
  <c r="AD39" i="10" s="1"/>
  <c r="AJ39" i="10" s="1"/>
  <c r="AO39" i="10" s="1"/>
  <c r="AB39" i="10" a="1"/>
  <c r="AB39" i="10" s="1"/>
  <c r="AH39" i="10" s="1"/>
  <c r="AM39" i="10" s="1"/>
  <c r="AC39" i="10" a="1"/>
  <c r="AC39" i="10" s="1"/>
  <c r="AI39" i="10" s="1"/>
  <c r="AN39" i="10" s="1"/>
  <c r="W39" i="10" a="1"/>
  <c r="W39" i="10" s="1"/>
  <c r="R93" i="10"/>
  <c r="AD23" i="10" a="1"/>
  <c r="AD23" i="10" s="1"/>
  <c r="AJ23" i="10" s="1"/>
  <c r="AB23" i="10" a="1"/>
  <c r="AB23" i="10" s="1"/>
  <c r="AH23" i="10" s="1"/>
  <c r="AC23" i="10" a="1"/>
  <c r="AC23" i="10" s="1"/>
  <c r="AI23" i="10" s="1"/>
  <c r="W23" i="10" a="1"/>
  <c r="W23" i="10" s="1"/>
  <c r="R77" i="10"/>
  <c r="AD7" i="10" a="1"/>
  <c r="AD7" i="10" s="1"/>
  <c r="AJ7" i="10" s="1"/>
  <c r="AB7" i="10" a="1"/>
  <c r="AB7" i="10" s="1"/>
  <c r="AH7" i="10" s="1"/>
  <c r="AC7" i="10" a="1"/>
  <c r="AC7" i="10" s="1"/>
  <c r="AI7" i="10" s="1"/>
  <c r="W7" i="10" a="1"/>
  <c r="W7" i="10" s="1"/>
  <c r="R132" i="10"/>
  <c r="AD62" i="10" a="1"/>
  <c r="AD62" i="10" s="1"/>
  <c r="AJ62" i="10" s="1"/>
  <c r="AO62" i="10" s="1"/>
  <c r="AB62" i="10" a="1"/>
  <c r="AB62" i="10" s="1"/>
  <c r="AH62" i="10" s="1"/>
  <c r="AM62" i="10" s="1"/>
  <c r="AC62" i="10" a="1"/>
  <c r="AC62" i="10" s="1"/>
  <c r="AI62" i="10" s="1"/>
  <c r="AN62" i="10" s="1"/>
  <c r="W62" i="10" a="1"/>
  <c r="W62" i="10" s="1"/>
  <c r="R116" i="10"/>
  <c r="AD46" i="10" a="1"/>
  <c r="AD46" i="10" s="1"/>
  <c r="AJ46" i="10" s="1"/>
  <c r="AO46" i="10" s="1"/>
  <c r="AB46" i="10" a="1"/>
  <c r="AB46" i="10" s="1"/>
  <c r="AH46" i="10" s="1"/>
  <c r="AM46" i="10" s="1"/>
  <c r="AC46" i="10" a="1"/>
  <c r="AC46" i="10" s="1"/>
  <c r="AI46" i="10" s="1"/>
  <c r="AN46" i="10" s="1"/>
  <c r="W46" i="10" a="1"/>
  <c r="W46" i="10" s="1"/>
  <c r="R100" i="10"/>
  <c r="AD30" i="10" a="1"/>
  <c r="AD30" i="10" s="1"/>
  <c r="AJ30" i="10" s="1"/>
  <c r="AO30" i="10" s="1"/>
  <c r="AB30" i="10" a="1"/>
  <c r="AB30" i="10" s="1"/>
  <c r="AH30" i="10" s="1"/>
  <c r="AM30" i="10" s="1"/>
  <c r="AC30" i="10" a="1"/>
  <c r="AC30" i="10" s="1"/>
  <c r="AI30" i="10" s="1"/>
  <c r="AN30" i="10" s="1"/>
  <c r="W30" i="10" a="1"/>
  <c r="W30" i="10" s="1"/>
  <c r="R84" i="10"/>
  <c r="AD14" i="10" a="1"/>
  <c r="AD14" i="10" s="1"/>
  <c r="AJ14" i="10" s="1"/>
  <c r="AB14" i="10" a="1"/>
  <c r="AB14" i="10" s="1"/>
  <c r="AH14" i="10" s="1"/>
  <c r="AC14" i="10" a="1"/>
  <c r="AC14" i="10" s="1"/>
  <c r="AI14" i="10" s="1"/>
  <c r="W14" i="10" a="1"/>
  <c r="W14" i="10" s="1"/>
  <c r="R139" i="10"/>
  <c r="AD69" i="10" a="1"/>
  <c r="AD69" i="10" s="1"/>
  <c r="AJ69" i="10" s="1"/>
  <c r="AO69" i="10" s="1"/>
  <c r="AB69" i="10" a="1"/>
  <c r="AB69" i="10" s="1"/>
  <c r="AH69" i="10" s="1"/>
  <c r="AM69" i="10" s="1"/>
  <c r="AC69" i="10" a="1"/>
  <c r="AC69" i="10" s="1"/>
  <c r="AI69" i="10" s="1"/>
  <c r="AN69" i="10" s="1"/>
  <c r="W69" i="10" a="1"/>
  <c r="W69" i="10" s="1"/>
  <c r="R123" i="10"/>
  <c r="AD53" i="10" a="1"/>
  <c r="AD53" i="10" s="1"/>
  <c r="AJ53" i="10" s="1"/>
  <c r="AO53" i="10" s="1"/>
  <c r="AB53" i="10" a="1"/>
  <c r="AB53" i="10" s="1"/>
  <c r="AH53" i="10" s="1"/>
  <c r="AM53" i="10" s="1"/>
  <c r="AC53" i="10" a="1"/>
  <c r="AC53" i="10" s="1"/>
  <c r="AI53" i="10" s="1"/>
  <c r="AN53" i="10" s="1"/>
  <c r="W53" i="10" a="1"/>
  <c r="W53" i="10" s="1"/>
  <c r="R107" i="10"/>
  <c r="AD37" i="10" a="1"/>
  <c r="AD37" i="10" s="1"/>
  <c r="AJ37" i="10" s="1"/>
  <c r="AO37" i="10" s="1"/>
  <c r="AB37" i="10" a="1"/>
  <c r="AB37" i="10" s="1"/>
  <c r="AH37" i="10" s="1"/>
  <c r="AM37" i="10" s="1"/>
  <c r="AC37" i="10" a="1"/>
  <c r="AC37" i="10" s="1"/>
  <c r="AI37" i="10" s="1"/>
  <c r="AN37" i="10" s="1"/>
  <c r="W37" i="10" a="1"/>
  <c r="W37" i="10" s="1"/>
  <c r="R91" i="10"/>
  <c r="AD21" i="10" a="1"/>
  <c r="AD21" i="10" s="1"/>
  <c r="AJ21" i="10" s="1"/>
  <c r="AB21" i="10" a="1"/>
  <c r="AB21" i="10" s="1"/>
  <c r="AH21" i="10" s="1"/>
  <c r="AC21" i="10" a="1"/>
  <c r="AC21" i="10" s="1"/>
  <c r="AI21" i="10" s="1"/>
  <c r="W21" i="10" a="1"/>
  <c r="W21" i="10" s="1"/>
  <c r="R75" i="10"/>
  <c r="AD5" i="10" a="1"/>
  <c r="AD5" i="10" s="1"/>
  <c r="AJ5" i="10" s="1"/>
  <c r="AB5" i="10" a="1"/>
  <c r="AB5" i="10" s="1"/>
  <c r="AH5" i="10" s="1"/>
  <c r="AC5" i="10" a="1"/>
  <c r="AC5" i="10" s="1"/>
  <c r="AI5" i="10" s="1"/>
  <c r="W5" i="10" a="1"/>
  <c r="W5" i="10" s="1"/>
  <c r="L225" i="10"/>
  <c r="AA225" i="10" a="1"/>
  <c r="AA225" i="10" s="1"/>
  <c r="V295" i="10"/>
  <c r="V339" i="10"/>
  <c r="L269" i="10"/>
  <c r="AA269" i="10" a="1"/>
  <c r="AA269" i="10" s="1"/>
  <c r="V331" i="10"/>
  <c r="L261" i="10"/>
  <c r="AA261" i="10" a="1"/>
  <c r="AA261" i="10" s="1"/>
  <c r="L277" i="10"/>
  <c r="V347" i="10"/>
  <c r="AA277" i="10" a="1"/>
  <c r="AA277" i="10" s="1"/>
  <c r="V343" i="10"/>
  <c r="AA273" i="10" a="1"/>
  <c r="AA273" i="10" s="1"/>
  <c r="L273" i="10"/>
  <c r="AD54" i="19"/>
  <c r="AB56" i="19"/>
  <c r="AD42" i="19"/>
  <c r="AC31" i="19"/>
  <c r="AD52" i="19"/>
  <c r="AB47" i="19"/>
  <c r="AD38" i="19"/>
  <c r="AB19" i="19"/>
  <c r="AB40" i="19"/>
  <c r="AB20" i="19"/>
  <c r="AC41" i="19"/>
  <c r="AD26" i="19"/>
  <c r="AB48" i="19"/>
  <c r="AB22" i="19"/>
  <c r="AC27" i="19"/>
  <c r="AD32" i="19"/>
  <c r="AB38" i="19"/>
  <c r="AC43" i="19"/>
  <c r="AD48" i="19"/>
  <c r="AB54" i="19"/>
  <c r="AB21" i="19"/>
  <c r="AC26" i="19"/>
  <c r="AD31" i="19"/>
  <c r="AB37" i="19"/>
  <c r="AC42" i="19"/>
  <c r="AD47" i="19"/>
  <c r="AB53" i="19"/>
  <c r="AD21" i="19"/>
  <c r="AB27" i="19"/>
  <c r="AC32" i="19"/>
  <c r="AD37" i="19"/>
  <c r="AB43" i="19"/>
  <c r="AC48" i="19"/>
  <c r="AD53" i="19"/>
  <c r="AD34" i="19"/>
  <c r="AC21" i="19"/>
  <c r="AB26" i="19"/>
  <c r="AB42" i="19"/>
  <c r="AD19" i="19"/>
  <c r="AC30" i="19"/>
  <c r="AB41" i="19"/>
  <c r="AD51" i="19"/>
  <c r="AC20" i="19"/>
  <c r="AB31" i="19"/>
  <c r="AC36" i="19"/>
  <c r="AD41" i="19"/>
  <c r="AD22" i="19"/>
  <c r="AB44" i="19"/>
  <c r="AB24" i="19"/>
  <c r="AC45" i="19"/>
  <c r="AC25" i="19"/>
  <c r="AD46" i="19"/>
  <c r="AB32" i="19"/>
  <c r="AC53" i="19"/>
  <c r="AC23" i="19"/>
  <c r="AD28" i="19"/>
  <c r="AB34" i="19"/>
  <c r="AC39" i="19"/>
  <c r="AD44" i="19"/>
  <c r="AB50" i="19"/>
  <c r="AC55" i="19"/>
  <c r="AC22" i="19"/>
  <c r="AD27" i="19"/>
  <c r="AB33" i="19"/>
  <c r="AC38" i="19"/>
  <c r="AD43" i="19"/>
  <c r="AB49" i="19"/>
  <c r="AC54" i="19"/>
  <c r="AB23" i="19"/>
  <c r="AC28" i="19"/>
  <c r="AD33" i="19"/>
  <c r="AB39" i="19"/>
  <c r="AC44" i="19"/>
  <c r="AD49" i="19"/>
  <c r="AB55" i="19"/>
  <c r="AC33" i="19"/>
  <c r="AB36" i="19"/>
  <c r="AD20" i="19"/>
  <c r="AD36" i="19"/>
  <c r="AC47" i="19"/>
  <c r="AB25" i="19"/>
  <c r="AD35" i="19"/>
  <c r="AC46" i="19"/>
  <c r="AD25" i="19"/>
  <c r="AC52" i="19"/>
  <c r="AB28" i="19"/>
  <c r="AC49" i="19"/>
  <c r="AC29" i="19"/>
  <c r="AD50" i="19"/>
  <c r="AD30" i="19"/>
  <c r="AB52" i="19"/>
  <c r="AC37" i="19"/>
  <c r="AC19" i="19"/>
  <c r="AD24" i="19"/>
  <c r="AB30" i="19"/>
  <c r="AC35" i="19"/>
  <c r="AD40" i="19"/>
  <c r="AB46" i="19"/>
  <c r="AC51" i="19"/>
  <c r="AD56" i="19"/>
  <c r="AD23" i="19"/>
  <c r="AB29" i="19"/>
  <c r="AC34" i="19"/>
  <c r="AD39" i="19"/>
  <c r="AB45" i="19"/>
  <c r="AC50" i="19"/>
  <c r="AD55" i="19"/>
  <c r="AC24" i="19"/>
  <c r="AD29" i="19"/>
  <c r="AB35" i="19"/>
  <c r="AC40" i="19"/>
  <c r="AD45" i="19"/>
  <c r="AB51" i="19"/>
  <c r="V308" i="10"/>
  <c r="AF238" i="10" a="1"/>
  <c r="AF238" i="10" s="1"/>
  <c r="AG238" i="10" a="1"/>
  <c r="AG238" i="10" s="1"/>
  <c r="AE238" i="10" a="1"/>
  <c r="AE238" i="10" s="1"/>
  <c r="AA238" i="10" a="1"/>
  <c r="AA238" i="10" s="1"/>
  <c r="L238" i="10"/>
  <c r="L241" i="10"/>
  <c r="V311" i="10"/>
  <c r="AF241" i="10" a="1"/>
  <c r="AF241" i="10" s="1"/>
  <c r="AA241" i="10" a="1"/>
  <c r="AA241" i="10" s="1"/>
  <c r="AG241" i="10" a="1"/>
  <c r="AG241" i="10" s="1"/>
  <c r="AE241" i="10" a="1"/>
  <c r="AE241" i="10" s="1"/>
  <c r="I20" i="13" a="1"/>
  <c r="I20" i="13" s="1"/>
  <c r="S20" i="13" s="1"/>
  <c r="C19" i="14" s="1"/>
  <c r="J15" i="13" a="1"/>
  <c r="J15" i="13" s="1"/>
  <c r="T15" i="13" s="1"/>
  <c r="D14" i="14" s="1"/>
  <c r="H15" i="13" a="1"/>
  <c r="H15" i="13" s="1"/>
  <c r="R15" i="13" s="1"/>
  <c r="B14" i="14" s="1"/>
  <c r="I13" i="13" a="1"/>
  <c r="I13" i="13" s="1"/>
  <c r="S13" i="13" s="1"/>
  <c r="C12" i="14" s="1"/>
  <c r="I11" i="13" a="1"/>
  <c r="I11" i="13" s="1"/>
  <c r="S11" i="13" s="1"/>
  <c r="C10" i="14" s="1"/>
  <c r="J9" i="13" a="1"/>
  <c r="J9" i="13" s="1"/>
  <c r="T9" i="13" s="1"/>
  <c r="D8" i="14" s="1"/>
  <c r="H9" i="13" a="1"/>
  <c r="H9" i="13" s="1"/>
  <c r="R9" i="13" s="1"/>
  <c r="B8" i="14" s="1"/>
  <c r="I7" i="13" a="1"/>
  <c r="I7" i="13" s="1"/>
  <c r="S7" i="13" s="1"/>
  <c r="C6" i="14" s="1"/>
  <c r="J5" i="13" a="1"/>
  <c r="J5" i="13" s="1"/>
  <c r="T5" i="13" s="1"/>
  <c r="D4" i="14" s="1"/>
  <c r="H5" i="13" a="1"/>
  <c r="H5" i="13" s="1"/>
  <c r="R5" i="13" s="1"/>
  <c r="B4" i="14" s="1"/>
  <c r="I3" i="13" a="1"/>
  <c r="I3" i="13" s="1"/>
  <c r="S3" i="13" s="1"/>
  <c r="C2" i="14" s="1"/>
  <c r="I23" i="13" a="1"/>
  <c r="I23" i="13" s="1"/>
  <c r="S23" i="13" s="1"/>
  <c r="C22" i="14" s="1"/>
  <c r="J14" i="13" a="1"/>
  <c r="J14" i="13" s="1"/>
  <c r="T14" i="13" s="1"/>
  <c r="D13" i="14" s="1"/>
  <c r="H14" i="13" a="1"/>
  <c r="H14" i="13" s="1"/>
  <c r="R14" i="13" s="1"/>
  <c r="B13" i="14" s="1"/>
  <c r="I10" i="13" a="1"/>
  <c r="I10" i="13" s="1"/>
  <c r="S10" i="13" s="1"/>
  <c r="C9" i="14" s="1"/>
  <c r="J8" i="13" a="1"/>
  <c r="J8" i="13" s="1"/>
  <c r="T8" i="13" s="1"/>
  <c r="D7" i="14" s="1"/>
  <c r="H8" i="13" a="1"/>
  <c r="H8" i="13" s="1"/>
  <c r="R8" i="13" s="1"/>
  <c r="B7" i="14" s="1"/>
  <c r="I6" i="13" a="1"/>
  <c r="I6" i="13" s="1"/>
  <c r="S6" i="13" s="1"/>
  <c r="C5" i="14" s="1"/>
  <c r="J4" i="13" a="1"/>
  <c r="J4" i="13" s="1"/>
  <c r="T4" i="13" s="1"/>
  <c r="D3" i="14" s="1"/>
  <c r="H4" i="13" a="1"/>
  <c r="H4" i="13" s="1"/>
  <c r="R4" i="13" s="1"/>
  <c r="B3" i="14" s="1"/>
  <c r="I2" i="13" a="1"/>
  <c r="I2" i="13" s="1"/>
  <c r="S2" i="13" s="1"/>
  <c r="C1" i="14" s="1"/>
  <c r="J20" i="13" a="1"/>
  <c r="J20" i="13" s="1"/>
  <c r="T20" i="13" s="1"/>
  <c r="D19" i="14" s="1"/>
  <c r="H20" i="13" a="1"/>
  <c r="H20" i="13" s="1"/>
  <c r="R20" i="13" s="1"/>
  <c r="B19" i="14" s="1"/>
  <c r="I15" i="13" a="1"/>
  <c r="I15" i="13" s="1"/>
  <c r="S15" i="13" s="1"/>
  <c r="C14" i="14" s="1"/>
  <c r="J13" i="13" a="1"/>
  <c r="J13" i="13" s="1"/>
  <c r="T13" i="13" s="1"/>
  <c r="D12" i="14" s="1"/>
  <c r="H13" i="13" a="1"/>
  <c r="H13" i="13" s="1"/>
  <c r="R13" i="13" s="1"/>
  <c r="B12" i="14" s="1"/>
  <c r="J11" i="13" a="1"/>
  <c r="J11" i="13" s="1"/>
  <c r="T11" i="13" s="1"/>
  <c r="D10" i="14" s="1"/>
  <c r="H11" i="13" a="1"/>
  <c r="H11" i="13" s="1"/>
  <c r="R11" i="13" s="1"/>
  <c r="B10" i="14" s="1"/>
  <c r="I9" i="13" a="1"/>
  <c r="I9" i="13" s="1"/>
  <c r="S9" i="13" s="1"/>
  <c r="C8" i="14" s="1"/>
  <c r="J7" i="13" a="1"/>
  <c r="J7" i="13" s="1"/>
  <c r="T7" i="13" s="1"/>
  <c r="D6" i="14" s="1"/>
  <c r="H7" i="13" a="1"/>
  <c r="H7" i="13" s="1"/>
  <c r="R7" i="13" s="1"/>
  <c r="B6" i="14" s="1"/>
  <c r="I5" i="13" a="1"/>
  <c r="I5" i="13" s="1"/>
  <c r="S5" i="13" s="1"/>
  <c r="C4" i="14" s="1"/>
  <c r="J3" i="13" a="1"/>
  <c r="J3" i="13" s="1"/>
  <c r="T3" i="13" s="1"/>
  <c r="D2" i="14" s="1"/>
  <c r="H3" i="13" a="1"/>
  <c r="H3" i="13" s="1"/>
  <c r="R3" i="13" s="1"/>
  <c r="B2" i="14" s="1"/>
  <c r="H10" i="13" a="1"/>
  <c r="H10" i="13" s="1"/>
  <c r="R10" i="13" s="1"/>
  <c r="B9" i="14" s="1"/>
  <c r="I8" i="13" a="1"/>
  <c r="I8" i="13" s="1"/>
  <c r="S8" i="13" s="1"/>
  <c r="C7" i="14" s="1"/>
  <c r="J6" i="13" a="1"/>
  <c r="J6" i="13" s="1"/>
  <c r="T6" i="13" s="1"/>
  <c r="D5" i="14" s="1"/>
  <c r="I14" i="13" a="1"/>
  <c r="I14" i="13" s="1"/>
  <c r="S14" i="13" s="1"/>
  <c r="C13" i="14" s="1"/>
  <c r="H6" i="13" a="1"/>
  <c r="H6" i="13" s="1"/>
  <c r="R6" i="13" s="1"/>
  <c r="B5" i="14" s="1"/>
  <c r="I4" i="13" a="1"/>
  <c r="I4" i="13" s="1"/>
  <c r="S4" i="13" s="1"/>
  <c r="C3" i="14" s="1"/>
  <c r="J2" i="13" a="1"/>
  <c r="J2" i="13" s="1"/>
  <c r="T2" i="13" s="1"/>
  <c r="D1" i="14" s="1"/>
  <c r="J23" i="13" a="1"/>
  <c r="J23" i="13" s="1"/>
  <c r="T23" i="13" s="1"/>
  <c r="D22" i="14" s="1"/>
  <c r="H2" i="13" a="1"/>
  <c r="H2" i="13" s="1"/>
  <c r="R2" i="13" s="1"/>
  <c r="B1" i="14" s="1"/>
  <c r="H23" i="13" a="1"/>
  <c r="H23" i="13" s="1"/>
  <c r="R23" i="13" s="1"/>
  <c r="B22" i="14" s="1"/>
  <c r="J10" i="13" a="1"/>
  <c r="J10" i="13" s="1"/>
  <c r="T10" i="13" s="1"/>
  <c r="D9" i="14" s="1"/>
  <c r="V332" i="10"/>
  <c r="AA262" i="10" a="1"/>
  <c r="AA262" i="10" s="1"/>
  <c r="L262" i="10"/>
  <c r="V396" i="10"/>
  <c r="L326" i="10"/>
  <c r="AE326" i="10" a="1"/>
  <c r="AE326" i="10" s="1"/>
  <c r="AA326" i="10" a="1"/>
  <c r="AA326" i="10" s="1"/>
  <c r="AG326" i="10" a="1"/>
  <c r="AG326" i="10" s="1"/>
  <c r="AF326" i="10" a="1"/>
  <c r="AF326" i="10" s="1"/>
  <c r="AC22" i="3"/>
  <c r="AC18" i="3"/>
  <c r="AC14" i="3"/>
  <c r="AC10" i="3"/>
  <c r="AC6" i="3"/>
  <c r="AC21" i="3"/>
  <c r="AC16" i="3"/>
  <c r="AC11" i="3"/>
  <c r="AC5" i="3"/>
  <c r="AC20" i="3"/>
  <c r="AC15" i="3"/>
  <c r="AC9" i="3"/>
  <c r="AC19" i="3"/>
  <c r="AC13" i="3"/>
  <c r="AC8" i="3"/>
  <c r="AC4" i="3"/>
  <c r="AC17" i="3"/>
  <c r="AC12" i="3"/>
  <c r="AC7" i="3"/>
  <c r="AC23" i="3"/>
  <c r="V367" i="10"/>
  <c r="AA297" i="10" a="1"/>
  <c r="AA297" i="10" s="1"/>
  <c r="L297" i="10"/>
  <c r="V359" i="10"/>
  <c r="AG289" i="10" a="1"/>
  <c r="AG289" i="10" s="1"/>
  <c r="AE289" i="10" a="1"/>
  <c r="AE289" i="10" s="1"/>
  <c r="AA289" i="10" a="1"/>
  <c r="AA289" i="10" s="1"/>
  <c r="L289" i="10"/>
  <c r="AF289" i="10" a="1"/>
  <c r="AF289" i="10" s="1"/>
  <c r="V320" i="10"/>
  <c r="AF250" i="10" a="1"/>
  <c r="AF250" i="10" s="1"/>
  <c r="AG250" i="10" a="1"/>
  <c r="AG250" i="10" s="1"/>
  <c r="AE250" i="10" a="1"/>
  <c r="AE250" i="10" s="1"/>
  <c r="AA250" i="10" a="1"/>
  <c r="AA250" i="10" s="1"/>
  <c r="L250" i="10"/>
  <c r="AA341" i="10" a="1"/>
  <c r="AA341" i="10" s="1"/>
  <c r="L341" i="10"/>
  <c r="V411" i="10"/>
  <c r="V364" i="10"/>
  <c r="AG294" i="10" a="1"/>
  <c r="AG294" i="10" s="1"/>
  <c r="AE294" i="10" a="1"/>
  <c r="AE294" i="10" s="1"/>
  <c r="AA294" i="10" a="1"/>
  <c r="AA294" i="10" s="1"/>
  <c r="L294" i="10"/>
  <c r="AF294" i="10" a="1"/>
  <c r="AF294" i="10" s="1"/>
  <c r="V296" i="10"/>
  <c r="AF226" i="10" a="1"/>
  <c r="AF226" i="10" s="1"/>
  <c r="AG226" i="10" a="1"/>
  <c r="AG226" i="10" s="1"/>
  <c r="AE226" i="10" a="1"/>
  <c r="AE226" i="10" s="1"/>
  <c r="AA226" i="10" a="1"/>
  <c r="AA226" i="10" s="1"/>
  <c r="L226" i="10"/>
  <c r="V360" i="10"/>
  <c r="AG290" i="10" a="1"/>
  <c r="AG290" i="10" s="1"/>
  <c r="AE290" i="10" a="1"/>
  <c r="AE290" i="10" s="1"/>
  <c r="AA290" i="10" a="1"/>
  <c r="AA290" i="10" s="1"/>
  <c r="L290" i="10"/>
  <c r="AF290" i="10" a="1"/>
  <c r="AF290" i="10" s="1"/>
  <c r="AF299" i="10" a="1"/>
  <c r="AF299" i="10" s="1"/>
  <c r="AG299" i="10" a="1"/>
  <c r="AG299" i="10" s="1"/>
  <c r="V369" i="10"/>
  <c r="AA299" i="10" a="1"/>
  <c r="AA299" i="10" s="1"/>
  <c r="L299" i="10"/>
  <c r="AE299" i="10" a="1"/>
  <c r="AE299" i="10" s="1"/>
  <c r="V322" i="10"/>
  <c r="AG252" i="10" a="1"/>
  <c r="AG252" i="10" s="1"/>
  <c r="AE252" i="10" a="1"/>
  <c r="AE252" i="10" s="1"/>
  <c r="AA252" i="10" a="1"/>
  <c r="AA252" i="10" s="1"/>
  <c r="L252" i="10"/>
  <c r="AF252" i="10" a="1"/>
  <c r="AF252" i="10" s="1"/>
  <c r="V309" i="10"/>
  <c r="AG239" i="10" a="1"/>
  <c r="AG239" i="10" s="1"/>
  <c r="AE239" i="10" a="1"/>
  <c r="AE239" i="10" s="1"/>
  <c r="AA239" i="10" a="1"/>
  <c r="AA239" i="10" s="1"/>
  <c r="L239" i="10"/>
  <c r="AF239" i="10" a="1"/>
  <c r="AF239" i="10" s="1"/>
  <c r="V388" i="10"/>
  <c r="L318" i="10"/>
  <c r="AE318" i="10" a="1"/>
  <c r="AE318" i="10" s="1"/>
  <c r="AA318" i="10" a="1"/>
  <c r="AA318" i="10" s="1"/>
  <c r="AG318" i="10" a="1"/>
  <c r="AG318" i="10" s="1"/>
  <c r="AF318" i="10" a="1"/>
  <c r="AF318" i="10" s="1"/>
  <c r="V323" i="10"/>
  <c r="L253" i="10"/>
  <c r="AF253" i="10" a="1"/>
  <c r="AF253" i="10" s="1"/>
  <c r="AA253" i="10" a="1"/>
  <c r="AA253" i="10" s="1"/>
  <c r="AG253" i="10" a="1"/>
  <c r="AG253" i="10" s="1"/>
  <c r="AE253" i="10" a="1"/>
  <c r="AE253" i="10" s="1"/>
  <c r="V405" i="10"/>
  <c r="L335" i="10"/>
  <c r="AA335" i="10" a="1"/>
  <c r="AA335" i="10" s="1"/>
  <c r="V397" i="10"/>
  <c r="AA327" i="10" a="1"/>
  <c r="AA327" i="10" s="1"/>
  <c r="L327" i="10"/>
  <c r="V363" i="10"/>
  <c r="AG293" i="10" a="1"/>
  <c r="AG293" i="10" s="1"/>
  <c r="AE293" i="10" a="1"/>
  <c r="AE293" i="10" s="1"/>
  <c r="AA293" i="10" a="1"/>
  <c r="AA293" i="10" s="1"/>
  <c r="L293" i="10"/>
  <c r="AF293" i="10" a="1"/>
  <c r="AF293" i="10" s="1"/>
  <c r="AF246" i="10" a="1"/>
  <c r="AF246" i="10" s="1"/>
  <c r="V316" i="10"/>
  <c r="AG246" i="10" a="1"/>
  <c r="AG246" i="10" s="1"/>
  <c r="AE246" i="10" a="1"/>
  <c r="AE246" i="10" s="1"/>
  <c r="AA246" i="10" a="1"/>
  <c r="AA246" i="10" s="1"/>
  <c r="L246" i="10"/>
  <c r="AA353" i="10" a="1"/>
  <c r="AA353" i="10" s="1"/>
  <c r="V423" i="10"/>
  <c r="L353" i="10"/>
  <c r="AA337" i="10" a="1"/>
  <c r="AA337" i="10" s="1"/>
  <c r="V407" i="10"/>
  <c r="L337" i="10"/>
  <c r="V420" i="10"/>
  <c r="AA350" i="10" a="1"/>
  <c r="AA350" i="10" s="1"/>
  <c r="L350" i="10"/>
  <c r="V352" i="10"/>
  <c r="AA282" i="10" a="1"/>
  <c r="AA282" i="10" s="1"/>
  <c r="L282" i="10"/>
  <c r="AG285" i="10" a="1"/>
  <c r="AG285" i="10" s="1"/>
  <c r="AE285" i="10" a="1"/>
  <c r="AE285" i="10" s="1"/>
  <c r="AA285" i="10" a="1"/>
  <c r="AA285" i="10" s="1"/>
  <c r="L285" i="10"/>
  <c r="V355" i="10"/>
  <c r="AF285" i="10" a="1"/>
  <c r="AF285" i="10" s="1"/>
  <c r="V328" i="10"/>
  <c r="AA258" i="10" a="1"/>
  <c r="AA258" i="10" s="1"/>
  <c r="L258" i="10"/>
  <c r="V376" i="10"/>
  <c r="L306" i="10"/>
  <c r="AA306" i="10" a="1"/>
  <c r="AA306" i="10" s="1"/>
  <c r="V324" i="10"/>
  <c r="AF254" i="10" a="1"/>
  <c r="AF254" i="10" s="1"/>
  <c r="AG254" i="10" a="1"/>
  <c r="AG254" i="10" s="1"/>
  <c r="AE254" i="10" a="1"/>
  <c r="AE254" i="10" s="1"/>
  <c r="AA254" i="10" a="1"/>
  <c r="AA254" i="10" s="1"/>
  <c r="L254" i="10"/>
  <c r="V357" i="10"/>
  <c r="L287" i="10"/>
  <c r="AF287" i="10" a="1"/>
  <c r="AF287" i="10" s="1"/>
  <c r="AA287" i="10" a="1"/>
  <c r="AA287" i="10" s="1"/>
  <c r="AG287" i="10" a="1"/>
  <c r="AG287" i="10" s="1"/>
  <c r="AE287" i="10" a="1"/>
  <c r="AE287" i="10" s="1"/>
  <c r="V344" i="10"/>
  <c r="AA274" i="10" a="1"/>
  <c r="AA274" i="10" s="1"/>
  <c r="L274" i="10"/>
  <c r="V412" i="10"/>
  <c r="AA342" i="10" a="1"/>
  <c r="AA342" i="10" s="1"/>
  <c r="L342" i="10"/>
  <c r="V361" i="10"/>
  <c r="L291" i="10"/>
  <c r="AF291" i="10" a="1"/>
  <c r="AF291" i="10" s="1"/>
  <c r="AA291" i="10" a="1"/>
  <c r="AA291" i="10" s="1"/>
  <c r="AG291" i="10" a="1"/>
  <c r="AG291" i="10" s="1"/>
  <c r="AE291" i="10" a="1"/>
  <c r="AE291" i="10" s="1"/>
  <c r="V284" i="10"/>
  <c r="AF214" i="10" a="1"/>
  <c r="AF214" i="10" s="1"/>
  <c r="AG214" i="10" a="1"/>
  <c r="AG214" i="10" s="1"/>
  <c r="AE214" i="10" a="1"/>
  <c r="AE214" i="10" s="1"/>
  <c r="AA214" i="10" a="1"/>
  <c r="AA214" i="10" s="1"/>
  <c r="L214" i="10"/>
  <c r="AA349" i="10" a="1"/>
  <c r="AA349" i="10" s="1"/>
  <c r="V419" i="10"/>
  <c r="L349" i="10"/>
  <c r="AG286" i="10" a="1"/>
  <c r="AG286" i="10" s="1"/>
  <c r="AE286" i="10" a="1"/>
  <c r="AE286" i="10" s="1"/>
  <c r="AA286" i="10" a="1"/>
  <c r="AA286" i="10" s="1"/>
  <c r="L286" i="10"/>
  <c r="V356" i="10"/>
  <c r="AF286" i="10" a="1"/>
  <c r="AF286" i="10" s="1"/>
  <c r="V399" i="10"/>
  <c r="AA329" i="10" a="1"/>
  <c r="AA329" i="10" s="1"/>
  <c r="L329" i="10"/>
  <c r="V312" i="10"/>
  <c r="AF242" i="10" a="1"/>
  <c r="AF242" i="10" s="1"/>
  <c r="AG242" i="10" a="1"/>
  <c r="AG242" i="10" s="1"/>
  <c r="AE242" i="10" a="1"/>
  <c r="AE242" i="10" s="1"/>
  <c r="AA242" i="10" a="1"/>
  <c r="AA242" i="10" s="1"/>
  <c r="L242" i="10"/>
  <c r="V380" i="10"/>
  <c r="L310" i="10"/>
  <c r="AE310" i="10" a="1"/>
  <c r="AE310" i="10" s="1"/>
  <c r="AG310" i="10" a="1"/>
  <c r="AG310" i="10" s="1"/>
  <c r="AA310" i="10" a="1"/>
  <c r="AA310" i="10" s="1"/>
  <c r="AF310" i="10" a="1"/>
  <c r="AF310" i="10" s="1"/>
  <c r="V416" i="10"/>
  <c r="AA346" i="10" a="1"/>
  <c r="AA346" i="10" s="1"/>
  <c r="L346" i="10"/>
  <c r="V421" i="10"/>
  <c r="L351" i="10"/>
  <c r="AA351" i="10" a="1"/>
  <c r="AA351" i="10" s="1"/>
  <c r="V304" i="10"/>
  <c r="AA234" i="10" a="1"/>
  <c r="AA234" i="10" s="1"/>
  <c r="L234" i="10"/>
  <c r="V403" i="10"/>
  <c r="AA333" i="10" a="1"/>
  <c r="AA333" i="10" s="1"/>
  <c r="L333" i="10"/>
  <c r="V404" i="10"/>
  <c r="AA334" i="10" a="1"/>
  <c r="AA334" i="10" s="1"/>
  <c r="L334" i="10"/>
  <c r="V372" i="10"/>
  <c r="L302" i="10"/>
  <c r="AA302" i="10" a="1"/>
  <c r="AA302" i="10" s="1"/>
  <c r="V371" i="10"/>
  <c r="AG301" i="10" a="1"/>
  <c r="AG301" i="10" s="1"/>
  <c r="AE301" i="10" a="1"/>
  <c r="AE301" i="10" s="1"/>
  <c r="AA301" i="10" a="1"/>
  <c r="AA301" i="10" s="1"/>
  <c r="L301" i="10"/>
  <c r="AF301" i="10" a="1"/>
  <c r="AF301" i="10" s="1"/>
  <c r="AA345" i="10" a="1"/>
  <c r="AA345" i="10" s="1"/>
  <c r="L345" i="10"/>
  <c r="V415" i="10"/>
  <c r="AA338" i="10" a="1"/>
  <c r="AA338" i="10" s="1"/>
  <c r="V408" i="10"/>
  <c r="L338" i="10"/>
  <c r="V387" i="10"/>
  <c r="AG317" i="10" a="1"/>
  <c r="AG317" i="10" s="1"/>
  <c r="AE317" i="10" a="1"/>
  <c r="AE317" i="10" s="1"/>
  <c r="AA317" i="10" a="1"/>
  <c r="AA317" i="10" s="1"/>
  <c r="AF317" i="10" a="1"/>
  <c r="AF317" i="10" s="1"/>
  <c r="L317" i="10"/>
  <c r="AG325" i="10" a="1"/>
  <c r="AG325" i="10" s="1"/>
  <c r="AE325" i="10" a="1"/>
  <c r="AE325" i="10" s="1"/>
  <c r="AA325" i="10" a="1"/>
  <c r="AA325" i="10" s="1"/>
  <c r="AF325" i="10" a="1"/>
  <c r="AF325" i="10" s="1"/>
  <c r="V395" i="10"/>
  <c r="L325" i="10"/>
  <c r="V300" i="10"/>
  <c r="AF230" i="10" a="1"/>
  <c r="AF230" i="10" s="1"/>
  <c r="AG230" i="10" a="1"/>
  <c r="AG230" i="10" s="1"/>
  <c r="AE230" i="10" a="1"/>
  <c r="AE230" i="10" s="1"/>
  <c r="AA230" i="10" a="1"/>
  <c r="AA230" i="10" s="1"/>
  <c r="L230" i="10"/>
  <c r="V375" i="10"/>
  <c r="AA305" i="10" a="1"/>
  <c r="AA305" i="10" s="1"/>
  <c r="L305" i="10"/>
  <c r="V340" i="10"/>
  <c r="AA270" i="10" a="1"/>
  <c r="AA270" i="10" s="1"/>
  <c r="L270" i="10"/>
  <c r="V384" i="10"/>
  <c r="L314" i="10"/>
  <c r="AG314" i="10" a="1"/>
  <c r="AG314" i="10" s="1"/>
  <c r="AF314" i="10" a="1"/>
  <c r="AF314" i="10" s="1"/>
  <c r="AE314" i="10" a="1"/>
  <c r="AE314" i="10" s="1"/>
  <c r="AA314" i="10" a="1"/>
  <c r="AA314" i="10" s="1"/>
  <c r="AG321" i="10" a="1"/>
  <c r="AG321" i="10" s="1"/>
  <c r="AE321" i="10" a="1"/>
  <c r="AE321" i="10" s="1"/>
  <c r="AA321" i="10" a="1"/>
  <c r="AA321" i="10" s="1"/>
  <c r="AF321" i="10" a="1"/>
  <c r="AF321" i="10" s="1"/>
  <c r="V391" i="10"/>
  <c r="L321" i="10"/>
  <c r="AA278" i="10" a="1"/>
  <c r="AA278" i="10" s="1"/>
  <c r="L278" i="10"/>
  <c r="V348" i="10"/>
  <c r="V400" i="10"/>
  <c r="L330" i="10"/>
  <c r="AA330" i="10" a="1"/>
  <c r="AA330" i="10" s="1"/>
  <c r="V292" i="10"/>
  <c r="AA222" i="10" a="1"/>
  <c r="AA222" i="10" s="1"/>
  <c r="L222" i="10"/>
  <c r="V336" i="10"/>
  <c r="AA266" i="10" a="1"/>
  <c r="AA266" i="10" s="1"/>
  <c r="L266" i="10"/>
  <c r="V368" i="10"/>
  <c r="L298" i="10"/>
  <c r="AF298" i="10" a="1"/>
  <c r="AF298" i="10" s="1"/>
  <c r="AA298" i="10" a="1"/>
  <c r="AA298" i="10" s="1"/>
  <c r="AE298" i="10" a="1"/>
  <c r="AE298" i="10" s="1"/>
  <c r="AG298" i="10" a="1"/>
  <c r="AG298" i="10" s="1"/>
  <c r="V373" i="10"/>
  <c r="AA303" i="10" a="1"/>
  <c r="AA303" i="10" s="1"/>
  <c r="L303" i="10"/>
  <c r="AF307" i="10" a="1"/>
  <c r="AF307" i="10" s="1"/>
  <c r="V377" i="10"/>
  <c r="AG307" i="10" a="1"/>
  <c r="AG307" i="10" s="1"/>
  <c r="AA307" i="10" a="1"/>
  <c r="AA307" i="10" s="1"/>
  <c r="L307" i="10"/>
  <c r="AE307" i="10" a="1"/>
  <c r="AE307" i="10" s="1"/>
  <c r="V383" i="10"/>
  <c r="AG313" i="10" a="1"/>
  <c r="AG313" i="10" s="1"/>
  <c r="AE313" i="10" a="1"/>
  <c r="AE313" i="10" s="1"/>
  <c r="AA313" i="10" a="1"/>
  <c r="AA313" i="10" s="1"/>
  <c r="AF313" i="10" a="1"/>
  <c r="AF313" i="10" s="1"/>
  <c r="L313" i="10"/>
  <c r="V315" i="10"/>
  <c r="L245" i="10"/>
  <c r="AF245" i="10" a="1"/>
  <c r="AF245" i="10" s="1"/>
  <c r="AA245" i="10" a="1"/>
  <c r="AA245" i="10" s="1"/>
  <c r="AG245" i="10" a="1"/>
  <c r="AG245" i="10" s="1"/>
  <c r="AE245" i="10" a="1"/>
  <c r="AE245" i="10" s="1"/>
  <c r="V288" i="10"/>
  <c r="AF218" i="10" a="1"/>
  <c r="AF218" i="10" s="1"/>
  <c r="AG218" i="10" a="1"/>
  <c r="AG218" i="10" s="1"/>
  <c r="AE218" i="10" a="1"/>
  <c r="AE218" i="10" s="1"/>
  <c r="AA218" i="10" a="1"/>
  <c r="AA218" i="10" s="1"/>
  <c r="L218" i="10"/>
  <c r="V319" i="10"/>
  <c r="L249" i="10"/>
  <c r="AF249" i="10" a="1"/>
  <c r="AF249" i="10" s="1"/>
  <c r="AA249" i="10" a="1"/>
  <c r="AA249" i="10" s="1"/>
  <c r="AG249" i="10" a="1"/>
  <c r="AG249" i="10" s="1"/>
  <c r="AE249" i="10" a="1"/>
  <c r="AE249" i="10" s="1"/>
  <c r="AB17" i="10" l="1" a="1"/>
  <c r="AB17" i="10" s="1"/>
  <c r="AH17" i="10" s="1"/>
  <c r="AB33" i="10" a="1"/>
  <c r="AB33" i="10" s="1"/>
  <c r="AH33" i="10" s="1"/>
  <c r="AM33" i="10" s="1"/>
  <c r="AD49" i="10" a="1"/>
  <c r="AD49" i="10" s="1"/>
  <c r="AJ49" i="10" s="1"/>
  <c r="AO49" i="10" s="1"/>
  <c r="AD42" i="10" a="1"/>
  <c r="AD42" i="10" s="1"/>
  <c r="AJ42" i="10" s="1"/>
  <c r="AO42" i="10" s="1"/>
  <c r="AB58" i="10" a="1"/>
  <c r="AB58" i="10" s="1"/>
  <c r="AH58" i="10" s="1"/>
  <c r="AM58" i="10" s="1"/>
  <c r="AC35" i="10" a="1"/>
  <c r="AC35" i="10" s="1"/>
  <c r="AI35" i="10" s="1"/>
  <c r="AN35" i="10" s="1"/>
  <c r="AB51" i="10" a="1"/>
  <c r="AB51" i="10" s="1"/>
  <c r="AH51" i="10" s="1"/>
  <c r="AM51" i="10" s="1"/>
  <c r="AC32" i="10" a="1"/>
  <c r="AC32" i="10" s="1"/>
  <c r="AI32" i="10" s="1"/>
  <c r="AN32" i="10" s="1"/>
  <c r="AB48" i="10" a="1"/>
  <c r="AB48" i="10" s="1"/>
  <c r="AH48" i="10" s="1"/>
  <c r="AM48" i="10" s="1"/>
  <c r="AD17" i="10" a="1"/>
  <c r="AD17" i="10" s="1"/>
  <c r="AJ17" i="10" s="1"/>
  <c r="R103" i="10"/>
  <c r="W42" i="10" a="1"/>
  <c r="W42" i="10" s="1"/>
  <c r="AD35" i="10" a="1"/>
  <c r="AD35" i="10" s="1"/>
  <c r="AJ35" i="10" s="1"/>
  <c r="AO35" i="10" s="1"/>
  <c r="AD51" i="10" a="1"/>
  <c r="AD51" i="10" s="1"/>
  <c r="AJ51" i="10" s="1"/>
  <c r="AO51" i="10" s="1"/>
  <c r="AD32" i="10" a="1"/>
  <c r="AD32" i="10" s="1"/>
  <c r="AJ32" i="10" s="1"/>
  <c r="AO32" i="10" s="1"/>
  <c r="AD48" i="10" a="1"/>
  <c r="AD48" i="10" s="1"/>
  <c r="AJ48" i="10" s="1"/>
  <c r="AO48" i="10" s="1"/>
  <c r="W17" i="10" a="1"/>
  <c r="W17" i="10" s="1"/>
  <c r="R74" i="10"/>
  <c r="W67" i="10" a="1"/>
  <c r="W67" i="10" s="1"/>
  <c r="W64" i="10" a="1"/>
  <c r="W64" i="10" s="1"/>
  <c r="R145" i="10"/>
  <c r="AD75" i="10" a="1"/>
  <c r="AD75" i="10" s="1"/>
  <c r="AJ75" i="10" s="1"/>
  <c r="AB75" i="10" a="1"/>
  <c r="AB75" i="10" s="1"/>
  <c r="AH75" i="10" s="1"/>
  <c r="AC75" i="10" a="1"/>
  <c r="AC75" i="10" s="1"/>
  <c r="AI75" i="10" s="1"/>
  <c r="W75" i="10" a="1"/>
  <c r="W75" i="10" s="1"/>
  <c r="R209" i="10"/>
  <c r="AD139" i="10" a="1"/>
  <c r="AD139" i="10" s="1"/>
  <c r="AJ139" i="10" s="1"/>
  <c r="AO139" i="10" s="1"/>
  <c r="AB139" i="10" a="1"/>
  <c r="AB139" i="10" s="1"/>
  <c r="AH139" i="10" s="1"/>
  <c r="AM139" i="10" s="1"/>
  <c r="AC139" i="10" a="1"/>
  <c r="AC139" i="10" s="1"/>
  <c r="AI139" i="10" s="1"/>
  <c r="AN139" i="10" s="1"/>
  <c r="W139" i="10" a="1"/>
  <c r="W139" i="10" s="1"/>
  <c r="R202" i="10"/>
  <c r="AD132" i="10" a="1"/>
  <c r="AD132" i="10" s="1"/>
  <c r="AJ132" i="10" s="1"/>
  <c r="AO132" i="10" s="1"/>
  <c r="AB132" i="10" a="1"/>
  <c r="AB132" i="10" s="1"/>
  <c r="AH132" i="10" s="1"/>
  <c r="AM132" i="10" s="1"/>
  <c r="AC132" i="10" a="1"/>
  <c r="AC132" i="10" s="1"/>
  <c r="AI132" i="10" s="1"/>
  <c r="AN132" i="10" s="1"/>
  <c r="W132" i="10" a="1"/>
  <c r="W132" i="10" s="1"/>
  <c r="R195" i="10"/>
  <c r="AD125" i="10" a="1"/>
  <c r="AD125" i="10" s="1"/>
  <c r="AJ125" i="10" s="1"/>
  <c r="AO125" i="10" s="1"/>
  <c r="AB125" i="10" a="1"/>
  <c r="AB125" i="10" s="1"/>
  <c r="AH125" i="10" s="1"/>
  <c r="AM125" i="10" s="1"/>
  <c r="AC125" i="10" a="1"/>
  <c r="AC125" i="10" s="1"/>
  <c r="AI125" i="10" s="1"/>
  <c r="AN125" i="10" s="1"/>
  <c r="W125" i="10" a="1"/>
  <c r="W125" i="10" s="1"/>
  <c r="R192" i="10"/>
  <c r="AD122" i="10" a="1"/>
  <c r="AD122" i="10" s="1"/>
  <c r="AJ122" i="10" s="1"/>
  <c r="AO122" i="10" s="1"/>
  <c r="AB122" i="10" a="1"/>
  <c r="AB122" i="10" s="1"/>
  <c r="AH122" i="10" s="1"/>
  <c r="AM122" i="10" s="1"/>
  <c r="AC122" i="10" a="1"/>
  <c r="AC122" i="10" s="1"/>
  <c r="AI122" i="10" s="1"/>
  <c r="AN122" i="10" s="1"/>
  <c r="W122" i="10" a="1"/>
  <c r="W122" i="10" s="1"/>
  <c r="R197" i="10"/>
  <c r="AD127" i="10" a="1"/>
  <c r="AD127" i="10" s="1"/>
  <c r="AJ127" i="10" s="1"/>
  <c r="AO127" i="10" s="1"/>
  <c r="AB127" i="10" a="1"/>
  <c r="AB127" i="10" s="1"/>
  <c r="AH127" i="10" s="1"/>
  <c r="AM127" i="10" s="1"/>
  <c r="AC127" i="10" a="1"/>
  <c r="AC127" i="10" s="1"/>
  <c r="AI127" i="10" s="1"/>
  <c r="AN127" i="10" s="1"/>
  <c r="W127" i="10" a="1"/>
  <c r="W127" i="10" s="1"/>
  <c r="R190" i="10"/>
  <c r="AD120" i="10" a="1"/>
  <c r="AD120" i="10" s="1"/>
  <c r="AJ120" i="10" s="1"/>
  <c r="AO120" i="10" s="1"/>
  <c r="AB120" i="10" a="1"/>
  <c r="AB120" i="10" s="1"/>
  <c r="AH120" i="10" s="1"/>
  <c r="AM120" i="10" s="1"/>
  <c r="AC120" i="10" a="1"/>
  <c r="AC120" i="10" s="1"/>
  <c r="AI120" i="10" s="1"/>
  <c r="AN120" i="10" s="1"/>
  <c r="W120" i="10" a="1"/>
  <c r="W120" i="10" s="1"/>
  <c r="R183" i="10"/>
  <c r="AD113" i="10" a="1"/>
  <c r="AD113" i="10" s="1"/>
  <c r="AJ113" i="10" s="1"/>
  <c r="AO113" i="10" s="1"/>
  <c r="AB113" i="10" a="1"/>
  <c r="AB113" i="10" s="1"/>
  <c r="AH113" i="10" s="1"/>
  <c r="AM113" i="10" s="1"/>
  <c r="AC113" i="10" a="1"/>
  <c r="AC113" i="10" s="1"/>
  <c r="AI113" i="10" s="1"/>
  <c r="AN113" i="10" s="1"/>
  <c r="W113" i="10" a="1"/>
  <c r="W113" i="10" s="1"/>
  <c r="R180" i="10"/>
  <c r="AD110" i="10" a="1"/>
  <c r="AD110" i="10" s="1"/>
  <c r="AJ110" i="10" s="1"/>
  <c r="AO110" i="10" s="1"/>
  <c r="AB110" i="10" a="1"/>
  <c r="AB110" i="10" s="1"/>
  <c r="AH110" i="10" s="1"/>
  <c r="AM110" i="10" s="1"/>
  <c r="AC110" i="10" a="1"/>
  <c r="AC110" i="10" s="1"/>
  <c r="AI110" i="10" s="1"/>
  <c r="AN110" i="10" s="1"/>
  <c r="W110" i="10" a="1"/>
  <c r="W110" i="10" s="1"/>
  <c r="R201" i="10"/>
  <c r="AD131" i="10" a="1"/>
  <c r="AD131" i="10" s="1"/>
  <c r="AJ131" i="10" s="1"/>
  <c r="AO131" i="10" s="1"/>
  <c r="AB131" i="10" a="1"/>
  <c r="AB131" i="10" s="1"/>
  <c r="AH131" i="10" s="1"/>
  <c r="AM131" i="10" s="1"/>
  <c r="AC131" i="10" a="1"/>
  <c r="AC131" i="10" s="1"/>
  <c r="AI131" i="10" s="1"/>
  <c r="AN131" i="10" s="1"/>
  <c r="W131" i="10" a="1"/>
  <c r="W131" i="10" s="1"/>
  <c r="R194" i="10"/>
  <c r="AD124" i="10" a="1"/>
  <c r="AD124" i="10" s="1"/>
  <c r="AJ124" i="10" s="1"/>
  <c r="AO124" i="10" s="1"/>
  <c r="AB124" i="10" a="1"/>
  <c r="AB124" i="10" s="1"/>
  <c r="AH124" i="10" s="1"/>
  <c r="AM124" i="10" s="1"/>
  <c r="AC124" i="10" a="1"/>
  <c r="AC124" i="10" s="1"/>
  <c r="AI124" i="10" s="1"/>
  <c r="AN124" i="10" s="1"/>
  <c r="W124" i="10" a="1"/>
  <c r="W124" i="10" s="1"/>
  <c r="R187" i="10"/>
  <c r="AD117" i="10" a="1"/>
  <c r="AD117" i="10" s="1"/>
  <c r="AJ117" i="10" s="1"/>
  <c r="AO117" i="10" s="1"/>
  <c r="AB117" i="10" a="1"/>
  <c r="AB117" i="10" s="1"/>
  <c r="AH117" i="10" s="1"/>
  <c r="AM117" i="10" s="1"/>
  <c r="AC117" i="10" a="1"/>
  <c r="AC117" i="10" s="1"/>
  <c r="AI117" i="10" s="1"/>
  <c r="AN117" i="10" s="1"/>
  <c r="W117" i="10" a="1"/>
  <c r="W117" i="10" s="1"/>
  <c r="R184" i="10"/>
  <c r="AD114" i="10" a="1"/>
  <c r="AD114" i="10" s="1"/>
  <c r="AJ114" i="10" s="1"/>
  <c r="AO114" i="10" s="1"/>
  <c r="AB114" i="10" a="1"/>
  <c r="AB114" i="10" s="1"/>
  <c r="AH114" i="10" s="1"/>
  <c r="AM114" i="10" s="1"/>
  <c r="AC114" i="10" a="1"/>
  <c r="AC114" i="10" s="1"/>
  <c r="AI114" i="10" s="1"/>
  <c r="AN114" i="10" s="1"/>
  <c r="W114" i="10" a="1"/>
  <c r="W114" i="10" s="1"/>
  <c r="R173" i="10"/>
  <c r="AD103" i="10" a="1"/>
  <c r="AD103" i="10" s="1"/>
  <c r="AJ103" i="10" s="1"/>
  <c r="AO103" i="10" s="1"/>
  <c r="AB103" i="10" a="1"/>
  <c r="AB103" i="10" s="1"/>
  <c r="AH103" i="10" s="1"/>
  <c r="AM103" i="10" s="1"/>
  <c r="AC103" i="10" a="1"/>
  <c r="AC103" i="10" s="1"/>
  <c r="AI103" i="10" s="1"/>
  <c r="AN103" i="10" s="1"/>
  <c r="W103" i="10" a="1"/>
  <c r="W103" i="10" s="1"/>
  <c r="R166" i="10"/>
  <c r="AD96" i="10" a="1"/>
  <c r="AD96" i="10" s="1"/>
  <c r="AJ96" i="10" s="1"/>
  <c r="AB96" i="10" a="1"/>
  <c r="AB96" i="10" s="1"/>
  <c r="AH96" i="10" s="1"/>
  <c r="AC96" i="10" a="1"/>
  <c r="AC96" i="10" s="1"/>
  <c r="AI96" i="10" s="1"/>
  <c r="W96" i="10" a="1"/>
  <c r="W96" i="10" s="1"/>
  <c r="R159" i="10"/>
  <c r="AD89" i="10" a="1"/>
  <c r="AD89" i="10" s="1"/>
  <c r="AJ89" i="10" s="1"/>
  <c r="AB89" i="10" a="1"/>
  <c r="AB89" i="10" s="1"/>
  <c r="AH89" i="10" s="1"/>
  <c r="AC89" i="10" a="1"/>
  <c r="AC89" i="10" s="1"/>
  <c r="AI89" i="10" s="1"/>
  <c r="W89" i="10" a="1"/>
  <c r="W89" i="10" s="1"/>
  <c r="R156" i="10"/>
  <c r="AD86" i="10" a="1"/>
  <c r="AD86" i="10" s="1"/>
  <c r="AJ86" i="10" s="1"/>
  <c r="AB86" i="10" a="1"/>
  <c r="AB86" i="10" s="1"/>
  <c r="AH86" i="10" s="1"/>
  <c r="AC86" i="10" a="1"/>
  <c r="AC86" i="10" s="1"/>
  <c r="AI86" i="10" s="1"/>
  <c r="W86" i="10" a="1"/>
  <c r="W86" i="10" s="1"/>
  <c r="R161" i="10"/>
  <c r="AD91" i="10" a="1"/>
  <c r="AD91" i="10" s="1"/>
  <c r="AJ91" i="10" s="1"/>
  <c r="AB91" i="10" a="1"/>
  <c r="AB91" i="10" s="1"/>
  <c r="AH91" i="10" s="1"/>
  <c r="AC91" i="10" a="1"/>
  <c r="AC91" i="10" s="1"/>
  <c r="AI91" i="10" s="1"/>
  <c r="W91" i="10" a="1"/>
  <c r="W91" i="10" s="1"/>
  <c r="R154" i="10"/>
  <c r="AD84" i="10" a="1"/>
  <c r="AD84" i="10" s="1"/>
  <c r="AJ84" i="10" s="1"/>
  <c r="AB84" i="10" a="1"/>
  <c r="AB84" i="10" s="1"/>
  <c r="AH84" i="10" s="1"/>
  <c r="AC84" i="10" a="1"/>
  <c r="AC84" i="10" s="1"/>
  <c r="AI84" i="10" s="1"/>
  <c r="W84" i="10" a="1"/>
  <c r="W84" i="10" s="1"/>
  <c r="R147" i="10"/>
  <c r="AD77" i="10" a="1"/>
  <c r="AD77" i="10" s="1"/>
  <c r="AJ77" i="10" s="1"/>
  <c r="AB77" i="10" a="1"/>
  <c r="AB77" i="10" s="1"/>
  <c r="AH77" i="10" s="1"/>
  <c r="AC77" i="10" a="1"/>
  <c r="AC77" i="10" s="1"/>
  <c r="AI77" i="10" s="1"/>
  <c r="W77" i="10" a="1"/>
  <c r="W77" i="10" s="1"/>
  <c r="R211" i="10"/>
  <c r="AD141" i="10" a="1"/>
  <c r="AD141" i="10" s="1"/>
  <c r="AJ141" i="10" s="1"/>
  <c r="AO141" i="10" s="1"/>
  <c r="AB141" i="10" a="1"/>
  <c r="AB141" i="10" s="1"/>
  <c r="AH141" i="10" s="1"/>
  <c r="AM141" i="10" s="1"/>
  <c r="AC141" i="10" a="1"/>
  <c r="AC141" i="10" s="1"/>
  <c r="AI141" i="10" s="1"/>
  <c r="AN141" i="10" s="1"/>
  <c r="W141" i="10" a="1"/>
  <c r="W141" i="10" s="1"/>
  <c r="R208" i="10"/>
  <c r="AD138" i="10" a="1"/>
  <c r="AD138" i="10" s="1"/>
  <c r="AJ138" i="10" s="1"/>
  <c r="AO138" i="10" s="1"/>
  <c r="AB138" i="10" a="1"/>
  <c r="AB138" i="10" s="1"/>
  <c r="AH138" i="10" s="1"/>
  <c r="AM138" i="10" s="1"/>
  <c r="AC138" i="10" a="1"/>
  <c r="AC138" i="10" s="1"/>
  <c r="AI138" i="10" s="1"/>
  <c r="AN138" i="10" s="1"/>
  <c r="W138" i="10" a="1"/>
  <c r="W138" i="10" s="1"/>
  <c r="R149" i="10"/>
  <c r="AD79" i="10" a="1"/>
  <c r="AD79" i="10" s="1"/>
  <c r="AJ79" i="10" s="1"/>
  <c r="AB79" i="10" a="1"/>
  <c r="AB79" i="10" s="1"/>
  <c r="AH79" i="10" s="1"/>
  <c r="AC79" i="10" a="1"/>
  <c r="AC79" i="10" s="1"/>
  <c r="AI79" i="10" s="1"/>
  <c r="W79" i="10" a="1"/>
  <c r="W79" i="10" s="1"/>
  <c r="R213" i="10"/>
  <c r="AD143" i="10" a="1"/>
  <c r="AD143" i="10" s="1"/>
  <c r="AJ143" i="10" s="1"/>
  <c r="AO143" i="10" s="1"/>
  <c r="AB143" i="10" a="1"/>
  <c r="AB143" i="10" s="1"/>
  <c r="AH143" i="10" s="1"/>
  <c r="AM143" i="10" s="1"/>
  <c r="AC143" i="10" a="1"/>
  <c r="AC143" i="10" s="1"/>
  <c r="AI143" i="10" s="1"/>
  <c r="AN143" i="10" s="1"/>
  <c r="W143" i="10" a="1"/>
  <c r="W143" i="10" s="1"/>
  <c r="R206" i="10"/>
  <c r="AD136" i="10" a="1"/>
  <c r="AD136" i="10" s="1"/>
  <c r="AJ136" i="10" s="1"/>
  <c r="AO136" i="10" s="1"/>
  <c r="AB136" i="10" a="1"/>
  <c r="AB136" i="10" s="1"/>
  <c r="AH136" i="10" s="1"/>
  <c r="AM136" i="10" s="1"/>
  <c r="AC136" i="10" a="1"/>
  <c r="AC136" i="10" s="1"/>
  <c r="AI136" i="10" s="1"/>
  <c r="AN136" i="10" s="1"/>
  <c r="W136" i="10" a="1"/>
  <c r="W136" i="10" s="1"/>
  <c r="AD129" i="10" a="1"/>
  <c r="AD129" i="10" s="1"/>
  <c r="AJ129" i="10" s="1"/>
  <c r="AO129" i="10" s="1"/>
  <c r="AB129" i="10" a="1"/>
  <c r="AB129" i="10" s="1"/>
  <c r="AH129" i="10" s="1"/>
  <c r="AM129" i="10" s="1"/>
  <c r="AC129" i="10" a="1"/>
  <c r="AC129" i="10" s="1"/>
  <c r="AI129" i="10" s="1"/>
  <c r="AN129" i="10" s="1"/>
  <c r="W129" i="10" a="1"/>
  <c r="W129" i="10" s="1"/>
  <c r="R199" i="10"/>
  <c r="R196" i="10"/>
  <c r="AD126" i="10" a="1"/>
  <c r="AD126" i="10" s="1"/>
  <c r="AJ126" i="10" s="1"/>
  <c r="AO126" i="10" s="1"/>
  <c r="AB126" i="10" a="1"/>
  <c r="AB126" i="10" s="1"/>
  <c r="AH126" i="10" s="1"/>
  <c r="AM126" i="10" s="1"/>
  <c r="AC126" i="10" a="1"/>
  <c r="AC126" i="10" s="1"/>
  <c r="AI126" i="10" s="1"/>
  <c r="AN126" i="10" s="1"/>
  <c r="W126" i="10" a="1"/>
  <c r="W126" i="10" s="1"/>
  <c r="R153" i="10"/>
  <c r="AD83" i="10" a="1"/>
  <c r="AD83" i="10" s="1"/>
  <c r="AJ83" i="10" s="1"/>
  <c r="AB83" i="10" a="1"/>
  <c r="AB83" i="10" s="1"/>
  <c r="AH83" i="10" s="1"/>
  <c r="AC83" i="10" a="1"/>
  <c r="AC83" i="10" s="1"/>
  <c r="AI83" i="10" s="1"/>
  <c r="W83" i="10" a="1"/>
  <c r="W83" i="10" s="1"/>
  <c r="R146" i="10"/>
  <c r="AD76" i="10" a="1"/>
  <c r="AD76" i="10" s="1"/>
  <c r="AJ76" i="10" s="1"/>
  <c r="AB76" i="10" a="1"/>
  <c r="AB76" i="10" s="1"/>
  <c r="AH76" i="10" s="1"/>
  <c r="AC76" i="10" a="1"/>
  <c r="AC76" i="10" s="1"/>
  <c r="AI76" i="10" s="1"/>
  <c r="W76" i="10" a="1"/>
  <c r="W76" i="10" s="1"/>
  <c r="R210" i="10"/>
  <c r="AD140" i="10" a="1"/>
  <c r="AD140" i="10" s="1"/>
  <c r="AJ140" i="10" s="1"/>
  <c r="AO140" i="10" s="1"/>
  <c r="AB140" i="10" a="1"/>
  <c r="AB140" i="10" s="1"/>
  <c r="AH140" i="10" s="1"/>
  <c r="AM140" i="10" s="1"/>
  <c r="AC140" i="10" a="1"/>
  <c r="AC140" i="10" s="1"/>
  <c r="AI140" i="10" s="1"/>
  <c r="AN140" i="10" s="1"/>
  <c r="W140" i="10" a="1"/>
  <c r="W140" i="10" s="1"/>
  <c r="R203" i="10"/>
  <c r="AD133" i="10" a="1"/>
  <c r="AD133" i="10" s="1"/>
  <c r="AJ133" i="10" s="1"/>
  <c r="AO133" i="10" s="1"/>
  <c r="AB133" i="10" a="1"/>
  <c r="AB133" i="10" s="1"/>
  <c r="AH133" i="10" s="1"/>
  <c r="AM133" i="10" s="1"/>
  <c r="AC133" i="10" a="1"/>
  <c r="AC133" i="10" s="1"/>
  <c r="AI133" i="10" s="1"/>
  <c r="AN133" i="10" s="1"/>
  <c r="W133" i="10" a="1"/>
  <c r="W133" i="10" s="1"/>
  <c r="R200" i="10"/>
  <c r="AD130" i="10" a="1"/>
  <c r="AD130" i="10" s="1"/>
  <c r="AJ130" i="10" s="1"/>
  <c r="AO130" i="10" s="1"/>
  <c r="AB130" i="10" a="1"/>
  <c r="AB130" i="10" s="1"/>
  <c r="AH130" i="10" s="1"/>
  <c r="AM130" i="10" s="1"/>
  <c r="AC130" i="10" a="1"/>
  <c r="AC130" i="10" s="1"/>
  <c r="AI130" i="10" s="1"/>
  <c r="AN130" i="10" s="1"/>
  <c r="W130" i="10" a="1"/>
  <c r="W130" i="10" s="1"/>
  <c r="R189" i="10"/>
  <c r="AD119" i="10" a="1"/>
  <c r="AD119" i="10" s="1"/>
  <c r="AJ119" i="10" s="1"/>
  <c r="AO119" i="10" s="1"/>
  <c r="AB119" i="10" a="1"/>
  <c r="AB119" i="10" s="1"/>
  <c r="AH119" i="10" s="1"/>
  <c r="AM119" i="10" s="1"/>
  <c r="AC119" i="10" a="1"/>
  <c r="AC119" i="10" s="1"/>
  <c r="AI119" i="10" s="1"/>
  <c r="AN119" i="10" s="1"/>
  <c r="W119" i="10" a="1"/>
  <c r="W119" i="10" s="1"/>
  <c r="R182" i="10"/>
  <c r="AD112" i="10" a="1"/>
  <c r="AD112" i="10" s="1"/>
  <c r="AJ112" i="10" s="1"/>
  <c r="AO112" i="10" s="1"/>
  <c r="AB112" i="10" a="1"/>
  <c r="AB112" i="10" s="1"/>
  <c r="AH112" i="10" s="1"/>
  <c r="AM112" i="10" s="1"/>
  <c r="AC112" i="10" a="1"/>
  <c r="AC112" i="10" s="1"/>
  <c r="AI112" i="10" s="1"/>
  <c r="AN112" i="10" s="1"/>
  <c r="W112" i="10" a="1"/>
  <c r="W112" i="10" s="1"/>
  <c r="R175" i="10"/>
  <c r="AD105" i="10" a="1"/>
  <c r="AD105" i="10" s="1"/>
  <c r="AJ105" i="10" s="1"/>
  <c r="AO105" i="10" s="1"/>
  <c r="AB105" i="10" a="1"/>
  <c r="AB105" i="10" s="1"/>
  <c r="AH105" i="10" s="1"/>
  <c r="AM105" i="10" s="1"/>
  <c r="AC105" i="10" a="1"/>
  <c r="AC105" i="10" s="1"/>
  <c r="AI105" i="10" s="1"/>
  <c r="AN105" i="10" s="1"/>
  <c r="W105" i="10" a="1"/>
  <c r="W105" i="10" s="1"/>
  <c r="R172" i="10"/>
  <c r="AD102" i="10" a="1"/>
  <c r="AD102" i="10" s="1"/>
  <c r="AJ102" i="10" s="1"/>
  <c r="AO102" i="10" s="1"/>
  <c r="AB102" i="10" a="1"/>
  <c r="AB102" i="10" s="1"/>
  <c r="AH102" i="10" s="1"/>
  <c r="AM102" i="10" s="1"/>
  <c r="AC102" i="10" a="1"/>
  <c r="AC102" i="10" s="1"/>
  <c r="AI102" i="10" s="1"/>
  <c r="AN102" i="10" s="1"/>
  <c r="W102" i="10" a="1"/>
  <c r="W102" i="10" s="1"/>
  <c r="R177" i="10"/>
  <c r="AD107" i="10" a="1"/>
  <c r="AD107" i="10" s="1"/>
  <c r="AJ107" i="10" s="1"/>
  <c r="AO107" i="10" s="1"/>
  <c r="AB107" i="10" a="1"/>
  <c r="AB107" i="10" s="1"/>
  <c r="AH107" i="10" s="1"/>
  <c r="AM107" i="10" s="1"/>
  <c r="AC107" i="10" a="1"/>
  <c r="AC107" i="10" s="1"/>
  <c r="AI107" i="10" s="1"/>
  <c r="AN107" i="10" s="1"/>
  <c r="W107" i="10" a="1"/>
  <c r="W107" i="10" s="1"/>
  <c r="R170" i="10"/>
  <c r="AD100" i="10" a="1"/>
  <c r="AD100" i="10" s="1"/>
  <c r="AJ100" i="10" s="1"/>
  <c r="AO100" i="10" s="1"/>
  <c r="AB100" i="10" a="1"/>
  <c r="AB100" i="10" s="1"/>
  <c r="AH100" i="10" s="1"/>
  <c r="AM100" i="10" s="1"/>
  <c r="AC100" i="10" a="1"/>
  <c r="AC100" i="10" s="1"/>
  <c r="AI100" i="10" s="1"/>
  <c r="AN100" i="10" s="1"/>
  <c r="W100" i="10" a="1"/>
  <c r="W100" i="10" s="1"/>
  <c r="R163" i="10"/>
  <c r="AD93" i="10" a="1"/>
  <c r="AD93" i="10" s="1"/>
  <c r="AJ93" i="10" s="1"/>
  <c r="AB93" i="10" a="1"/>
  <c r="AB93" i="10" s="1"/>
  <c r="AH93" i="10" s="1"/>
  <c r="AC93" i="10" a="1"/>
  <c r="AC93" i="10" s="1"/>
  <c r="AI93" i="10" s="1"/>
  <c r="W93" i="10" a="1"/>
  <c r="W93" i="10" s="1"/>
  <c r="R160" i="10"/>
  <c r="AD90" i="10" a="1"/>
  <c r="AD90" i="10" s="1"/>
  <c r="AJ90" i="10" s="1"/>
  <c r="AB90" i="10" a="1"/>
  <c r="AB90" i="10" s="1"/>
  <c r="AH90" i="10" s="1"/>
  <c r="AC90" i="10" a="1"/>
  <c r="AC90" i="10" s="1"/>
  <c r="AI90" i="10" s="1"/>
  <c r="W90" i="10" a="1"/>
  <c r="W90" i="10" s="1"/>
  <c r="R165" i="10"/>
  <c r="AD95" i="10" a="1"/>
  <c r="AD95" i="10" s="1"/>
  <c r="AJ95" i="10" s="1"/>
  <c r="AB95" i="10" a="1"/>
  <c r="AB95" i="10" s="1"/>
  <c r="AH95" i="10" s="1"/>
  <c r="AC95" i="10" a="1"/>
  <c r="AC95" i="10" s="1"/>
  <c r="AI95" i="10" s="1"/>
  <c r="W95" i="10" a="1"/>
  <c r="W95" i="10" s="1"/>
  <c r="R158" i="10"/>
  <c r="AD88" i="10" a="1"/>
  <c r="AD88" i="10" s="1"/>
  <c r="AJ88" i="10" s="1"/>
  <c r="AB88" i="10" a="1"/>
  <c r="AB88" i="10" s="1"/>
  <c r="AH88" i="10" s="1"/>
  <c r="AC88" i="10" a="1"/>
  <c r="AC88" i="10" s="1"/>
  <c r="AI88" i="10" s="1"/>
  <c r="W88" i="10" a="1"/>
  <c r="W88" i="10" s="1"/>
  <c r="R151" i="10"/>
  <c r="AD81" i="10" a="1"/>
  <c r="AD81" i="10" s="1"/>
  <c r="AJ81" i="10" s="1"/>
  <c r="AB81" i="10" a="1"/>
  <c r="AB81" i="10" s="1"/>
  <c r="AH81" i="10" s="1"/>
  <c r="AC81" i="10" a="1"/>
  <c r="AC81" i="10" s="1"/>
  <c r="AI81" i="10" s="1"/>
  <c r="W81" i="10" a="1"/>
  <c r="W81" i="10" s="1"/>
  <c r="R148" i="10"/>
  <c r="AD78" i="10" a="1"/>
  <c r="AD78" i="10" s="1"/>
  <c r="AJ78" i="10" s="1"/>
  <c r="AB78" i="10" a="1"/>
  <c r="AB78" i="10" s="1"/>
  <c r="AH78" i="10" s="1"/>
  <c r="AC78" i="10" a="1"/>
  <c r="AC78" i="10" s="1"/>
  <c r="AI78" i="10" s="1"/>
  <c r="W78" i="10" a="1"/>
  <c r="W78" i="10" s="1"/>
  <c r="R212" i="10"/>
  <c r="AD142" i="10" a="1"/>
  <c r="AD142" i="10" s="1"/>
  <c r="AJ142" i="10" s="1"/>
  <c r="AO142" i="10" s="1"/>
  <c r="AB142" i="10" a="1"/>
  <c r="AB142" i="10" s="1"/>
  <c r="AH142" i="10" s="1"/>
  <c r="AM142" i="10" s="1"/>
  <c r="AC142" i="10" a="1"/>
  <c r="AC142" i="10" s="1"/>
  <c r="AI142" i="10" s="1"/>
  <c r="AN142" i="10" s="1"/>
  <c r="W142" i="10" a="1"/>
  <c r="W142" i="10" s="1"/>
  <c r="R169" i="10"/>
  <c r="AD99" i="10" a="1"/>
  <c r="AD99" i="10" s="1"/>
  <c r="AJ99" i="10" s="1"/>
  <c r="AO99" i="10" s="1"/>
  <c r="AB99" i="10" a="1"/>
  <c r="AB99" i="10" s="1"/>
  <c r="AH99" i="10" s="1"/>
  <c r="AM99" i="10" s="1"/>
  <c r="AC99" i="10" a="1"/>
  <c r="AC99" i="10" s="1"/>
  <c r="AI99" i="10" s="1"/>
  <c r="AN99" i="10" s="1"/>
  <c r="W99" i="10" a="1"/>
  <c r="W99" i="10" s="1"/>
  <c r="R162" i="10"/>
  <c r="AD92" i="10" a="1"/>
  <c r="AD92" i="10" s="1"/>
  <c r="AJ92" i="10" s="1"/>
  <c r="AB92" i="10" a="1"/>
  <c r="AB92" i="10" s="1"/>
  <c r="AH92" i="10" s="1"/>
  <c r="AC92" i="10" a="1"/>
  <c r="AC92" i="10" s="1"/>
  <c r="AI92" i="10" s="1"/>
  <c r="W92" i="10" a="1"/>
  <c r="W92" i="10" s="1"/>
  <c r="R155" i="10"/>
  <c r="AD85" i="10" a="1"/>
  <c r="AD85" i="10" s="1"/>
  <c r="AJ85" i="10" s="1"/>
  <c r="AB85" i="10" a="1"/>
  <c r="AB85" i="10" s="1"/>
  <c r="AH85" i="10" s="1"/>
  <c r="AC85" i="10" a="1"/>
  <c r="AC85" i="10" s="1"/>
  <c r="AI85" i="10" s="1"/>
  <c r="W85" i="10" a="1"/>
  <c r="W85" i="10" s="1"/>
  <c r="R152" i="10"/>
  <c r="AD82" i="10" a="1"/>
  <c r="AD82" i="10" s="1"/>
  <c r="AJ82" i="10" s="1"/>
  <c r="AB82" i="10" a="1"/>
  <c r="AB82" i="10" s="1"/>
  <c r="AH82" i="10" s="1"/>
  <c r="AC82" i="10" a="1"/>
  <c r="AC82" i="10" s="1"/>
  <c r="AI82" i="10" s="1"/>
  <c r="W82" i="10" a="1"/>
  <c r="W82" i="10" s="1"/>
  <c r="R205" i="10"/>
  <c r="AD135" i="10" a="1"/>
  <c r="AD135" i="10" s="1"/>
  <c r="AJ135" i="10" s="1"/>
  <c r="AO135" i="10" s="1"/>
  <c r="AB135" i="10" a="1"/>
  <c r="AB135" i="10" s="1"/>
  <c r="AH135" i="10" s="1"/>
  <c r="AM135" i="10" s="1"/>
  <c r="AC135" i="10" a="1"/>
  <c r="AC135" i="10" s="1"/>
  <c r="AI135" i="10" s="1"/>
  <c r="AN135" i="10" s="1"/>
  <c r="W135" i="10" a="1"/>
  <c r="W135" i="10" s="1"/>
  <c r="R198" i="10"/>
  <c r="AD128" i="10" a="1"/>
  <c r="AD128" i="10" s="1"/>
  <c r="AJ128" i="10" s="1"/>
  <c r="AO128" i="10" s="1"/>
  <c r="AB128" i="10" a="1"/>
  <c r="AB128" i="10" s="1"/>
  <c r="AH128" i="10" s="1"/>
  <c r="AM128" i="10" s="1"/>
  <c r="AC128" i="10" a="1"/>
  <c r="AC128" i="10" s="1"/>
  <c r="AI128" i="10" s="1"/>
  <c r="AN128" i="10" s="1"/>
  <c r="W128" i="10" a="1"/>
  <c r="W128" i="10" s="1"/>
  <c r="R191" i="10"/>
  <c r="AD121" i="10" a="1"/>
  <c r="AD121" i="10" s="1"/>
  <c r="AJ121" i="10" s="1"/>
  <c r="AO121" i="10" s="1"/>
  <c r="AB121" i="10" a="1"/>
  <c r="AB121" i="10" s="1"/>
  <c r="AH121" i="10" s="1"/>
  <c r="AM121" i="10" s="1"/>
  <c r="AC121" i="10" a="1"/>
  <c r="AC121" i="10" s="1"/>
  <c r="AI121" i="10" s="1"/>
  <c r="AN121" i="10" s="1"/>
  <c r="W121" i="10" a="1"/>
  <c r="W121" i="10" s="1"/>
  <c r="R188" i="10"/>
  <c r="AD118" i="10" a="1"/>
  <c r="AD118" i="10" s="1"/>
  <c r="AJ118" i="10" s="1"/>
  <c r="AO118" i="10" s="1"/>
  <c r="AB118" i="10" a="1"/>
  <c r="AB118" i="10" s="1"/>
  <c r="AH118" i="10" s="1"/>
  <c r="AM118" i="10" s="1"/>
  <c r="AC118" i="10" a="1"/>
  <c r="AC118" i="10" s="1"/>
  <c r="AI118" i="10" s="1"/>
  <c r="AN118" i="10" s="1"/>
  <c r="W118" i="10" a="1"/>
  <c r="W118" i="10" s="1"/>
  <c r="R193" i="10"/>
  <c r="AD123" i="10" a="1"/>
  <c r="AD123" i="10" s="1"/>
  <c r="AJ123" i="10" s="1"/>
  <c r="AO123" i="10" s="1"/>
  <c r="AB123" i="10" a="1"/>
  <c r="AB123" i="10" s="1"/>
  <c r="AH123" i="10" s="1"/>
  <c r="AM123" i="10" s="1"/>
  <c r="AC123" i="10" a="1"/>
  <c r="AC123" i="10" s="1"/>
  <c r="AI123" i="10" s="1"/>
  <c r="AN123" i="10" s="1"/>
  <c r="W123" i="10" a="1"/>
  <c r="W123" i="10" s="1"/>
  <c r="R186" i="10"/>
  <c r="AD116" i="10" a="1"/>
  <c r="AD116" i="10" s="1"/>
  <c r="AJ116" i="10" s="1"/>
  <c r="AO116" i="10" s="1"/>
  <c r="AB116" i="10" a="1"/>
  <c r="AB116" i="10" s="1"/>
  <c r="AH116" i="10" s="1"/>
  <c r="AM116" i="10" s="1"/>
  <c r="AC116" i="10" a="1"/>
  <c r="AC116" i="10" s="1"/>
  <c r="AI116" i="10" s="1"/>
  <c r="AN116" i="10" s="1"/>
  <c r="W116" i="10" a="1"/>
  <c r="W116" i="10" s="1"/>
  <c r="R179" i="10"/>
  <c r="AD109" i="10" a="1"/>
  <c r="AD109" i="10" s="1"/>
  <c r="AJ109" i="10" s="1"/>
  <c r="AO109" i="10" s="1"/>
  <c r="AB109" i="10" a="1"/>
  <c r="AB109" i="10" s="1"/>
  <c r="AH109" i="10" s="1"/>
  <c r="AM109" i="10" s="1"/>
  <c r="AC109" i="10" a="1"/>
  <c r="AC109" i="10" s="1"/>
  <c r="AI109" i="10" s="1"/>
  <c r="AN109" i="10" s="1"/>
  <c r="W109" i="10" a="1"/>
  <c r="W109" i="10" s="1"/>
  <c r="R176" i="10"/>
  <c r="AD106" i="10" a="1"/>
  <c r="AD106" i="10" s="1"/>
  <c r="AJ106" i="10" s="1"/>
  <c r="AO106" i="10" s="1"/>
  <c r="AB106" i="10" a="1"/>
  <c r="AB106" i="10" s="1"/>
  <c r="AH106" i="10" s="1"/>
  <c r="AM106" i="10" s="1"/>
  <c r="AC106" i="10" a="1"/>
  <c r="AC106" i="10" s="1"/>
  <c r="AI106" i="10" s="1"/>
  <c r="AN106" i="10" s="1"/>
  <c r="W106" i="10" a="1"/>
  <c r="W106" i="10" s="1"/>
  <c r="R181" i="10"/>
  <c r="AD111" i="10" a="1"/>
  <c r="AD111" i="10" s="1"/>
  <c r="AJ111" i="10" s="1"/>
  <c r="AO111" i="10" s="1"/>
  <c r="AB111" i="10" a="1"/>
  <c r="AB111" i="10" s="1"/>
  <c r="AH111" i="10" s="1"/>
  <c r="AM111" i="10" s="1"/>
  <c r="AC111" i="10" a="1"/>
  <c r="AC111" i="10" s="1"/>
  <c r="AI111" i="10" s="1"/>
  <c r="AN111" i="10" s="1"/>
  <c r="W111" i="10" a="1"/>
  <c r="W111" i="10" s="1"/>
  <c r="R174" i="10"/>
  <c r="AD104" i="10" a="1"/>
  <c r="AD104" i="10" s="1"/>
  <c r="AJ104" i="10" s="1"/>
  <c r="AO104" i="10" s="1"/>
  <c r="AB104" i="10" a="1"/>
  <c r="AB104" i="10" s="1"/>
  <c r="AH104" i="10" s="1"/>
  <c r="AM104" i="10" s="1"/>
  <c r="AC104" i="10" a="1"/>
  <c r="AC104" i="10" s="1"/>
  <c r="AI104" i="10" s="1"/>
  <c r="AN104" i="10" s="1"/>
  <c r="W104" i="10" a="1"/>
  <c r="W104" i="10" s="1"/>
  <c r="R167" i="10"/>
  <c r="AD97" i="10" a="1"/>
  <c r="AD97" i="10" s="1"/>
  <c r="AJ97" i="10" s="1"/>
  <c r="AO97" i="10" s="1"/>
  <c r="AB97" i="10" a="1"/>
  <c r="AB97" i="10" s="1"/>
  <c r="AH97" i="10" s="1"/>
  <c r="AM97" i="10" s="1"/>
  <c r="AC97" i="10" a="1"/>
  <c r="AC97" i="10" s="1"/>
  <c r="AI97" i="10" s="1"/>
  <c r="AN97" i="10" s="1"/>
  <c r="W97" i="10" a="1"/>
  <c r="W97" i="10" s="1"/>
  <c r="R164" i="10"/>
  <c r="AD94" i="10" a="1"/>
  <c r="AD94" i="10" s="1"/>
  <c r="AJ94" i="10" s="1"/>
  <c r="AB94" i="10" a="1"/>
  <c r="AB94" i="10" s="1"/>
  <c r="AH94" i="10" s="1"/>
  <c r="AC94" i="10" a="1"/>
  <c r="AC94" i="10" s="1"/>
  <c r="AI94" i="10" s="1"/>
  <c r="W94" i="10" a="1"/>
  <c r="W94" i="10" s="1"/>
  <c r="R185" i="10"/>
  <c r="AD115" i="10" a="1"/>
  <c r="AD115" i="10" s="1"/>
  <c r="AJ115" i="10" s="1"/>
  <c r="AO115" i="10" s="1"/>
  <c r="AB115" i="10" a="1"/>
  <c r="AB115" i="10" s="1"/>
  <c r="AH115" i="10" s="1"/>
  <c r="AM115" i="10" s="1"/>
  <c r="AC115" i="10" a="1"/>
  <c r="AC115" i="10" s="1"/>
  <c r="AI115" i="10" s="1"/>
  <c r="AN115" i="10" s="1"/>
  <c r="W115" i="10" a="1"/>
  <c r="W115" i="10" s="1"/>
  <c r="AD108" i="10" a="1"/>
  <c r="AD108" i="10" s="1"/>
  <c r="AJ108" i="10" s="1"/>
  <c r="AO108" i="10" s="1"/>
  <c r="AB108" i="10" a="1"/>
  <c r="AB108" i="10" s="1"/>
  <c r="AH108" i="10" s="1"/>
  <c r="AM108" i="10" s="1"/>
  <c r="AC108" i="10" a="1"/>
  <c r="AC108" i="10" s="1"/>
  <c r="AI108" i="10" s="1"/>
  <c r="AN108" i="10" s="1"/>
  <c r="W108" i="10" a="1"/>
  <c r="W108" i="10" s="1"/>
  <c r="R178" i="10"/>
  <c r="R171" i="10"/>
  <c r="AD101" i="10" a="1"/>
  <c r="AD101" i="10" s="1"/>
  <c r="AJ101" i="10" s="1"/>
  <c r="AO101" i="10" s="1"/>
  <c r="AB101" i="10" a="1"/>
  <c r="AB101" i="10" s="1"/>
  <c r="AH101" i="10" s="1"/>
  <c r="AM101" i="10" s="1"/>
  <c r="AC101" i="10" a="1"/>
  <c r="AC101" i="10" s="1"/>
  <c r="AI101" i="10" s="1"/>
  <c r="AN101" i="10" s="1"/>
  <c r="W101" i="10" a="1"/>
  <c r="W101" i="10" s="1"/>
  <c r="R168" i="10"/>
  <c r="AD98" i="10" a="1"/>
  <c r="AD98" i="10" s="1"/>
  <c r="AJ98" i="10" s="1"/>
  <c r="AO98" i="10" s="1"/>
  <c r="AB98" i="10" a="1"/>
  <c r="AB98" i="10" s="1"/>
  <c r="AH98" i="10" s="1"/>
  <c r="AM98" i="10" s="1"/>
  <c r="AC98" i="10" a="1"/>
  <c r="AC98" i="10" s="1"/>
  <c r="AI98" i="10" s="1"/>
  <c r="AN98" i="10" s="1"/>
  <c r="W98" i="10" a="1"/>
  <c r="W98" i="10" s="1"/>
  <c r="R157" i="10"/>
  <c r="AD87" i="10" a="1"/>
  <c r="AD87" i="10" s="1"/>
  <c r="AJ87" i="10" s="1"/>
  <c r="AB87" i="10" a="1"/>
  <c r="AB87" i="10" s="1"/>
  <c r="AH87" i="10" s="1"/>
  <c r="AC87" i="10" a="1"/>
  <c r="AC87" i="10" s="1"/>
  <c r="AI87" i="10" s="1"/>
  <c r="W87" i="10" a="1"/>
  <c r="W87" i="10" s="1"/>
  <c r="R150" i="10"/>
  <c r="AD80" i="10" a="1"/>
  <c r="AD80" i="10" s="1"/>
  <c r="AJ80" i="10" s="1"/>
  <c r="AB80" i="10" a="1"/>
  <c r="AB80" i="10" s="1"/>
  <c r="AH80" i="10" s="1"/>
  <c r="AC80" i="10" a="1"/>
  <c r="AC80" i="10" s="1"/>
  <c r="AI80" i="10" s="1"/>
  <c r="W80" i="10" a="1"/>
  <c r="W80" i="10" s="1"/>
  <c r="R144" i="10"/>
  <c r="AD74" i="10" a="1"/>
  <c r="AD74" i="10" s="1"/>
  <c r="AJ74" i="10" s="1"/>
  <c r="AB74" i="10" a="1"/>
  <c r="AB74" i="10" s="1"/>
  <c r="AH74" i="10" s="1"/>
  <c r="AC74" i="10" a="1"/>
  <c r="AC74" i="10" s="1"/>
  <c r="AI74" i="10" s="1"/>
  <c r="W74" i="10" a="1"/>
  <c r="W74" i="10" s="1"/>
  <c r="R207" i="10"/>
  <c r="AD137" i="10" a="1"/>
  <c r="AD137" i="10" s="1"/>
  <c r="AJ137" i="10" s="1"/>
  <c r="AO137" i="10" s="1"/>
  <c r="AB137" i="10" a="1"/>
  <c r="AB137" i="10" s="1"/>
  <c r="AH137" i="10" s="1"/>
  <c r="AM137" i="10" s="1"/>
  <c r="AC137" i="10" a="1"/>
  <c r="AC137" i="10" s="1"/>
  <c r="AI137" i="10" s="1"/>
  <c r="AN137" i="10" s="1"/>
  <c r="W137" i="10" a="1"/>
  <c r="W137" i="10" s="1"/>
  <c r="R204" i="10"/>
  <c r="AD134" i="10" a="1"/>
  <c r="AD134" i="10" s="1"/>
  <c r="AJ134" i="10" s="1"/>
  <c r="AO134" i="10" s="1"/>
  <c r="AB134" i="10" a="1"/>
  <c r="AB134" i="10" s="1"/>
  <c r="AH134" i="10" s="1"/>
  <c r="AM134" i="10" s="1"/>
  <c r="AC134" i="10" a="1"/>
  <c r="AC134" i="10" s="1"/>
  <c r="AI134" i="10" s="1"/>
  <c r="AN134" i="10" s="1"/>
  <c r="W134" i="10" a="1"/>
  <c r="W134" i="10" s="1"/>
  <c r="L343" i="10"/>
  <c r="AA343" i="10" a="1"/>
  <c r="AA343" i="10" s="1"/>
  <c r="V413" i="10"/>
  <c r="L347" i="10"/>
  <c r="V417" i="10"/>
  <c r="AA347" i="10" a="1"/>
  <c r="AA347" i="10" s="1"/>
  <c r="V401" i="10"/>
  <c r="AA331" i="10" a="1"/>
  <c r="AA331" i="10" s="1"/>
  <c r="L331" i="10"/>
  <c r="V409" i="10"/>
  <c r="L339" i="10"/>
  <c r="AA339" i="10" a="1"/>
  <c r="AA339" i="10" s="1"/>
  <c r="V365" i="10"/>
  <c r="L295" i="10"/>
  <c r="AA295" i="10" a="1"/>
  <c r="AA295" i="10" s="1"/>
  <c r="V385" i="10"/>
  <c r="AF315" i="10" a="1"/>
  <c r="AF315" i="10" s="1"/>
  <c r="AG315" i="10" a="1"/>
  <c r="AG315" i="10" s="1"/>
  <c r="AE315" i="10" a="1"/>
  <c r="AE315" i="10" s="1"/>
  <c r="AA315" i="10" a="1"/>
  <c r="AA315" i="10" s="1"/>
  <c r="L315" i="10"/>
  <c r="L377" i="10"/>
  <c r="AG377" i="10" a="1"/>
  <c r="AG377" i="10" s="1"/>
  <c r="AF377" i="10" a="1"/>
  <c r="AF377" i="10" s="1"/>
  <c r="AA377" i="10" a="1"/>
  <c r="AA377" i="10" s="1"/>
  <c r="AE377" i="10" a="1"/>
  <c r="AE377" i="10" s="1"/>
  <c r="L373" i="10"/>
  <c r="AA373" i="10" a="1"/>
  <c r="AA373" i="10" s="1"/>
  <c r="V362" i="10"/>
  <c r="AA292" i="10" a="1"/>
  <c r="AA292" i="10" s="1"/>
  <c r="L292" i="10"/>
  <c r="AA400" i="10" a="1"/>
  <c r="AA400" i="10" s="1"/>
  <c r="L400" i="10"/>
  <c r="V418" i="10"/>
  <c r="L348" i="10"/>
  <c r="AA348" i="10" a="1"/>
  <c r="AA348" i="10" s="1"/>
  <c r="AG391" i="10" a="1"/>
  <c r="AG391" i="10" s="1"/>
  <c r="L391" i="10"/>
  <c r="AA391" i="10" a="1"/>
  <c r="AA391" i="10" s="1"/>
  <c r="AF391" i="10" a="1"/>
  <c r="AF391" i="10" s="1"/>
  <c r="AE391" i="10" a="1"/>
  <c r="AE391" i="10" s="1"/>
  <c r="AG384" i="10" a="1"/>
  <c r="AG384" i="10" s="1"/>
  <c r="AE384" i="10" a="1"/>
  <c r="AE384" i="10" s="1"/>
  <c r="AA384" i="10" a="1"/>
  <c r="AA384" i="10" s="1"/>
  <c r="L384" i="10"/>
  <c r="AF384" i="10" a="1"/>
  <c r="AF384" i="10" s="1"/>
  <c r="L340" i="10"/>
  <c r="AA340" i="10" a="1"/>
  <c r="AA340" i="10" s="1"/>
  <c r="V410" i="10"/>
  <c r="AA395" i="10" a="1"/>
  <c r="AA395" i="10" s="1"/>
  <c r="AF395" i="10" a="1"/>
  <c r="AF395" i="10" s="1"/>
  <c r="AG395" i="10" a="1"/>
  <c r="AG395" i="10" s="1"/>
  <c r="L395" i="10"/>
  <c r="AE395" i="10" a="1"/>
  <c r="AE395" i="10" s="1"/>
  <c r="AE387" i="10" a="1"/>
  <c r="AE387" i="10" s="1"/>
  <c r="AG387" i="10" a="1"/>
  <c r="AG387" i="10" s="1"/>
  <c r="L387" i="10"/>
  <c r="AA387" i="10" a="1"/>
  <c r="AA387" i="10" s="1"/>
  <c r="AF387" i="10" a="1"/>
  <c r="AF387" i="10" s="1"/>
  <c r="L403" i="10"/>
  <c r="AA403" i="10" a="1"/>
  <c r="AA403" i="10" s="1"/>
  <c r="V382" i="10"/>
  <c r="L312" i="10"/>
  <c r="AF312" i="10" a="1"/>
  <c r="AF312" i="10" s="1"/>
  <c r="AE312" i="10" a="1"/>
  <c r="AE312" i="10" s="1"/>
  <c r="AA312" i="10" a="1"/>
  <c r="AA312" i="10" s="1"/>
  <c r="AG312" i="10" a="1"/>
  <c r="AG312" i="10" s="1"/>
  <c r="L399" i="10"/>
  <c r="AA399" i="10" a="1"/>
  <c r="AA399" i="10" s="1"/>
  <c r="V354" i="10"/>
  <c r="AF284" i="10" a="1"/>
  <c r="AF284" i="10" s="1"/>
  <c r="AG284" i="10" a="1"/>
  <c r="AG284" i="10" s="1"/>
  <c r="AE284" i="10" a="1"/>
  <c r="AE284" i="10" s="1"/>
  <c r="AA284" i="10" a="1"/>
  <c r="AA284" i="10" s="1"/>
  <c r="L284" i="10"/>
  <c r="AA412" i="10" a="1"/>
  <c r="AA412" i="10" s="1"/>
  <c r="L412" i="10"/>
  <c r="V394" i="10"/>
  <c r="L324" i="10"/>
  <c r="AG324" i="10" a="1"/>
  <c r="AG324" i="10" s="1"/>
  <c r="AF324" i="10" a="1"/>
  <c r="AF324" i="10" s="1"/>
  <c r="AE324" i="10" a="1"/>
  <c r="AE324" i="10" s="1"/>
  <c r="AA324" i="10" a="1"/>
  <c r="AA324" i="10" s="1"/>
  <c r="V398" i="10"/>
  <c r="L328" i="10"/>
  <c r="AA328" i="10" a="1"/>
  <c r="AA328" i="10" s="1"/>
  <c r="AA407" i="10" a="1"/>
  <c r="AA407" i="10" s="1"/>
  <c r="L407" i="10"/>
  <c r="L423" i="10"/>
  <c r="AA423" i="10" a="1"/>
  <c r="AA423" i="10" s="1"/>
  <c r="L397" i="10"/>
  <c r="AA397" i="10" a="1"/>
  <c r="AA397" i="10" s="1"/>
  <c r="AG388" i="10" a="1"/>
  <c r="AG388" i="10" s="1"/>
  <c r="AE388" i="10" a="1"/>
  <c r="AE388" i="10" s="1"/>
  <c r="AA388" i="10" a="1"/>
  <c r="AA388" i="10" s="1"/>
  <c r="AF388" i="10" a="1"/>
  <c r="AF388" i="10" s="1"/>
  <c r="L388" i="10"/>
  <c r="AG309" i="10" a="1"/>
  <c r="AG309" i="10" s="1"/>
  <c r="AE309" i="10" a="1"/>
  <c r="AE309" i="10" s="1"/>
  <c r="AA309" i="10" a="1"/>
  <c r="AA309" i="10" s="1"/>
  <c r="L309" i="10"/>
  <c r="AF309" i="10" a="1"/>
  <c r="AF309" i="10" s="1"/>
  <c r="V379" i="10"/>
  <c r="AA359" i="10" a="1"/>
  <c r="AA359" i="10" s="1"/>
  <c r="L359" i="10"/>
  <c r="AF359" i="10" a="1"/>
  <c r="AF359" i="10" s="1"/>
  <c r="AG359" i="10" a="1"/>
  <c r="AG359" i="10" s="1"/>
  <c r="AE359" i="10" a="1"/>
  <c r="AE359" i="10" s="1"/>
  <c r="G22" i="14"/>
  <c r="K71" i="14"/>
  <c r="F13" i="14"/>
  <c r="J62" i="14"/>
  <c r="E2" i="14"/>
  <c r="I51" i="14"/>
  <c r="G6" i="14"/>
  <c r="K55" i="14"/>
  <c r="E12" i="14"/>
  <c r="I61" i="14"/>
  <c r="G19" i="14"/>
  <c r="K68" i="14"/>
  <c r="F5" i="14"/>
  <c r="J54" i="14"/>
  <c r="E13" i="14"/>
  <c r="I62" i="14"/>
  <c r="E4" i="14"/>
  <c r="I53" i="14"/>
  <c r="G8" i="14"/>
  <c r="K57" i="14"/>
  <c r="G14" i="14"/>
  <c r="K63" i="14"/>
  <c r="V381" i="10"/>
  <c r="AF311" i="10" a="1"/>
  <c r="AF311" i="10" s="1"/>
  <c r="AA311" i="10" a="1"/>
  <c r="AA311" i="10" s="1"/>
  <c r="L311" i="10"/>
  <c r="AE311" i="10" a="1"/>
  <c r="AE311" i="10" s="1"/>
  <c r="AG311" i="10" a="1"/>
  <c r="AG311" i="10" s="1"/>
  <c r="AA408" i="10" a="1"/>
  <c r="AA408" i="10" s="1"/>
  <c r="L408" i="10"/>
  <c r="AF371" i="10" a="1"/>
  <c r="AF371" i="10" s="1"/>
  <c r="AE371" i="10" a="1"/>
  <c r="AE371" i="10" s="1"/>
  <c r="AG371" i="10" a="1"/>
  <c r="AG371" i="10" s="1"/>
  <c r="AA371" i="10" a="1"/>
  <c r="AA371" i="10" s="1"/>
  <c r="L371" i="10"/>
  <c r="AA372" i="10" a="1"/>
  <c r="AA372" i="10" s="1"/>
  <c r="L372" i="10"/>
  <c r="AA404" i="10" a="1"/>
  <c r="AA404" i="10" s="1"/>
  <c r="L404" i="10"/>
  <c r="V374" i="10"/>
  <c r="L304" i="10"/>
  <c r="AA304" i="10" a="1"/>
  <c r="AA304" i="10" s="1"/>
  <c r="AG380" i="10" a="1"/>
  <c r="AG380" i="10" s="1"/>
  <c r="AE380" i="10" a="1"/>
  <c r="AE380" i="10" s="1"/>
  <c r="AA380" i="10" a="1"/>
  <c r="AA380" i="10" s="1"/>
  <c r="L380" i="10"/>
  <c r="AF380" i="10" a="1"/>
  <c r="AF380" i="10" s="1"/>
  <c r="L369" i="10"/>
  <c r="AF369" i="10" a="1"/>
  <c r="AF369" i="10" s="1"/>
  <c r="AA369" i="10" a="1"/>
  <c r="AA369" i="10" s="1"/>
  <c r="AE369" i="10" a="1"/>
  <c r="AE369" i="10" s="1"/>
  <c r="AG369" i="10" a="1"/>
  <c r="AG369" i="10" s="1"/>
  <c r="V366" i="10"/>
  <c r="AF296" i="10" a="1"/>
  <c r="AF296" i="10" s="1"/>
  <c r="AG296" i="10" a="1"/>
  <c r="AG296" i="10" s="1"/>
  <c r="AE296" i="10" a="1"/>
  <c r="AE296" i="10" s="1"/>
  <c r="AA296" i="10" a="1"/>
  <c r="AA296" i="10" s="1"/>
  <c r="L296" i="10"/>
  <c r="AG364" i="10" a="1"/>
  <c r="AG364" i="10" s="1"/>
  <c r="AE364" i="10" a="1"/>
  <c r="AE364" i="10" s="1"/>
  <c r="AA364" i="10" a="1"/>
  <c r="AA364" i="10" s="1"/>
  <c r="L364" i="10"/>
  <c r="AF364" i="10" a="1"/>
  <c r="AF364" i="10" s="1"/>
  <c r="L411" i="10"/>
  <c r="AA411" i="10" a="1"/>
  <c r="AA411" i="10" s="1"/>
  <c r="AD19" i="3"/>
  <c r="AD17" i="3"/>
  <c r="AD15" i="3"/>
  <c r="AD13" i="3"/>
  <c r="AD11" i="3"/>
  <c r="AD9" i="3"/>
  <c r="AD7" i="3"/>
  <c r="AD5" i="3"/>
  <c r="AD21" i="3"/>
  <c r="AD20" i="3"/>
  <c r="AD18" i="3"/>
  <c r="AD16" i="3"/>
  <c r="AD14" i="3"/>
  <c r="AD12" i="3"/>
  <c r="AD10" i="3"/>
  <c r="AD8" i="3"/>
  <c r="AD6" i="3"/>
  <c r="AD4" i="3"/>
  <c r="V402" i="10"/>
  <c r="L332" i="10"/>
  <c r="AA332" i="10" a="1"/>
  <c r="AA332" i="10" s="1"/>
  <c r="G9" i="14"/>
  <c r="K58" i="14"/>
  <c r="G1" i="14"/>
  <c r="K50" i="14"/>
  <c r="G5" i="14"/>
  <c r="K54" i="14"/>
  <c r="G2" i="14"/>
  <c r="K51" i="14"/>
  <c r="F8" i="14"/>
  <c r="J57" i="14"/>
  <c r="G12" i="14"/>
  <c r="K61" i="14"/>
  <c r="F1" i="14"/>
  <c r="J50" i="14"/>
  <c r="E7" i="14"/>
  <c r="I56" i="14"/>
  <c r="G13" i="14"/>
  <c r="K62" i="14"/>
  <c r="G4" i="14"/>
  <c r="K53" i="14"/>
  <c r="F10" i="14"/>
  <c r="J59" i="14"/>
  <c r="F19" i="14"/>
  <c r="J68" i="14"/>
  <c r="V389" i="10"/>
  <c r="AF319" i="10" a="1"/>
  <c r="AF319" i="10" s="1"/>
  <c r="AG319" i="10" a="1"/>
  <c r="AG319" i="10" s="1"/>
  <c r="AE319" i="10" a="1"/>
  <c r="AE319" i="10" s="1"/>
  <c r="AA319" i="10" a="1"/>
  <c r="AA319" i="10" s="1"/>
  <c r="L319" i="10"/>
  <c r="AF383" i="10" a="1"/>
  <c r="AF383" i="10" s="1"/>
  <c r="AE383" i="10" a="1"/>
  <c r="AE383" i="10" s="1"/>
  <c r="AA383" i="10" a="1"/>
  <c r="AA383" i="10" s="1"/>
  <c r="L383" i="10"/>
  <c r="AG383" i="10" a="1"/>
  <c r="AG383" i="10" s="1"/>
  <c r="AG368" i="10" a="1"/>
  <c r="AG368" i="10" s="1"/>
  <c r="AE368" i="10" a="1"/>
  <c r="AE368" i="10" s="1"/>
  <c r="AA368" i="10" a="1"/>
  <c r="AA368" i="10" s="1"/>
  <c r="L368" i="10"/>
  <c r="AF368" i="10" a="1"/>
  <c r="AF368" i="10" s="1"/>
  <c r="L415" i="10"/>
  <c r="AA415" i="10" a="1"/>
  <c r="AA415" i="10" s="1"/>
  <c r="AA416" i="10" a="1"/>
  <c r="AA416" i="10" s="1"/>
  <c r="L416" i="10"/>
  <c r="L419" i="10"/>
  <c r="AA419" i="10" a="1"/>
  <c r="AA419" i="10" s="1"/>
  <c r="L355" i="10"/>
  <c r="AF355" i="10" a="1"/>
  <c r="AF355" i="10" s="1"/>
  <c r="AE355" i="10" a="1"/>
  <c r="AE355" i="10" s="1"/>
  <c r="AA355" i="10" a="1"/>
  <c r="AA355" i="10" s="1"/>
  <c r="AG355" i="10" a="1"/>
  <c r="AG355" i="10" s="1"/>
  <c r="AA420" i="10" a="1"/>
  <c r="AA420" i="10" s="1"/>
  <c r="L420" i="10"/>
  <c r="L316" i="10"/>
  <c r="V386" i="10"/>
  <c r="AG316" i="10" a="1"/>
  <c r="AG316" i="10" s="1"/>
  <c r="AF316" i="10" a="1"/>
  <c r="AF316" i="10" s="1"/>
  <c r="AA316" i="10" a="1"/>
  <c r="AA316" i="10" s="1"/>
  <c r="AE316" i="10" a="1"/>
  <c r="AE316" i="10" s="1"/>
  <c r="AF363" i="10" a="1"/>
  <c r="AF363" i="10" s="1"/>
  <c r="AE363" i="10" a="1"/>
  <c r="AE363" i="10" s="1"/>
  <c r="AG363" i="10" a="1"/>
  <c r="AG363" i="10" s="1"/>
  <c r="L363" i="10"/>
  <c r="AA363" i="10" a="1"/>
  <c r="AA363" i="10" s="1"/>
  <c r="AF323" i="10" a="1"/>
  <c r="AF323" i="10" s="1"/>
  <c r="AG323" i="10" a="1"/>
  <c r="AG323" i="10" s="1"/>
  <c r="AE323" i="10" a="1"/>
  <c r="AE323" i="10" s="1"/>
  <c r="AA323" i="10" a="1"/>
  <c r="AA323" i="10" s="1"/>
  <c r="L323" i="10"/>
  <c r="V393" i="10"/>
  <c r="L320" i="10"/>
  <c r="AF320" i="10" a="1"/>
  <c r="AF320" i="10" s="1"/>
  <c r="AE320" i="10" a="1"/>
  <c r="AE320" i="10" s="1"/>
  <c r="AA320" i="10" a="1"/>
  <c r="AA320" i="10" s="1"/>
  <c r="AG320" i="10" a="1"/>
  <c r="AG320" i="10" s="1"/>
  <c r="V390" i="10"/>
  <c r="E22" i="14"/>
  <c r="I71" i="14"/>
  <c r="F3" i="14"/>
  <c r="J52" i="14"/>
  <c r="F7" i="14"/>
  <c r="J56" i="14"/>
  <c r="F4" i="14"/>
  <c r="J53" i="14"/>
  <c r="E10" i="14"/>
  <c r="I59" i="14"/>
  <c r="F14" i="14"/>
  <c r="J63" i="14"/>
  <c r="E3" i="14"/>
  <c r="I52" i="14"/>
  <c r="G7" i="14"/>
  <c r="K56" i="14"/>
  <c r="F22" i="14"/>
  <c r="J71" i="14"/>
  <c r="F6" i="14"/>
  <c r="J55" i="14"/>
  <c r="F12" i="14"/>
  <c r="J61" i="14"/>
  <c r="V358" i="10"/>
  <c r="AF288" i="10" a="1"/>
  <c r="AF288" i="10" s="1"/>
  <c r="AG288" i="10" a="1"/>
  <c r="AG288" i="10" s="1"/>
  <c r="AE288" i="10" a="1"/>
  <c r="AE288" i="10" s="1"/>
  <c r="AA288" i="10" a="1"/>
  <c r="AA288" i="10" s="1"/>
  <c r="L288" i="10"/>
  <c r="AA336" i="10" a="1"/>
  <c r="AA336" i="10" s="1"/>
  <c r="L336" i="10"/>
  <c r="V406" i="10"/>
  <c r="AA375" i="10" a="1"/>
  <c r="AA375" i="10" s="1"/>
  <c r="L375" i="10"/>
  <c r="V370" i="10"/>
  <c r="AF300" i="10" a="1"/>
  <c r="AF300" i="10" s="1"/>
  <c r="AE300" i="10" a="1"/>
  <c r="AE300" i="10" s="1"/>
  <c r="AG300" i="10" a="1"/>
  <c r="AG300" i="10" s="1"/>
  <c r="L300" i="10"/>
  <c r="AA300" i="10" a="1"/>
  <c r="AA300" i="10" s="1"/>
  <c r="AA421" i="10" a="1"/>
  <c r="AA421" i="10" s="1"/>
  <c r="L421" i="10"/>
  <c r="AF356" i="10" a="1"/>
  <c r="AF356" i="10" s="1"/>
  <c r="L356" i="10"/>
  <c r="AE356" i="10" a="1"/>
  <c r="AE356" i="10" s="1"/>
  <c r="AA356" i="10" a="1"/>
  <c r="AA356" i="10" s="1"/>
  <c r="AG356" i="10" a="1"/>
  <c r="AG356" i="10" s="1"/>
  <c r="L361" i="10"/>
  <c r="AG361" i="10" a="1"/>
  <c r="AG361" i="10" s="1"/>
  <c r="AF361" i="10" a="1"/>
  <c r="AF361" i="10" s="1"/>
  <c r="AA361" i="10" a="1"/>
  <c r="AA361" i="10" s="1"/>
  <c r="AE361" i="10" a="1"/>
  <c r="AE361" i="10" s="1"/>
  <c r="V414" i="10"/>
  <c r="AA344" i="10" a="1"/>
  <c r="AA344" i="10" s="1"/>
  <c r="L344" i="10"/>
  <c r="AG357" i="10" a="1"/>
  <c r="AG357" i="10" s="1"/>
  <c r="AE357" i="10" a="1"/>
  <c r="AE357" i="10" s="1"/>
  <c r="AA357" i="10" a="1"/>
  <c r="AA357" i="10" s="1"/>
  <c r="AF357" i="10" a="1"/>
  <c r="AF357" i="10" s="1"/>
  <c r="L357" i="10"/>
  <c r="AA376" i="10" a="1"/>
  <c r="AA376" i="10" s="1"/>
  <c r="L376" i="10"/>
  <c r="V422" i="10"/>
  <c r="AA352" i="10" a="1"/>
  <c r="AA352" i="10" s="1"/>
  <c r="L352" i="10"/>
  <c r="L405" i="10"/>
  <c r="AA405" i="10" a="1"/>
  <c r="AA405" i="10" s="1"/>
  <c r="V392" i="10"/>
  <c r="L322" i="10"/>
  <c r="AG322" i="10" a="1"/>
  <c r="AG322" i="10" s="1"/>
  <c r="AF322" i="10" a="1"/>
  <c r="AF322" i="10" s="1"/>
  <c r="AE322" i="10" a="1"/>
  <c r="AE322" i="10" s="1"/>
  <c r="AA322" i="10" a="1"/>
  <c r="AA322" i="10" s="1"/>
  <c r="AG360" i="10" a="1"/>
  <c r="AG360" i="10" s="1"/>
  <c r="AE360" i="10" a="1"/>
  <c r="AE360" i="10" s="1"/>
  <c r="AA360" i="10" a="1"/>
  <c r="AA360" i="10" s="1"/>
  <c r="L360" i="10"/>
  <c r="AF360" i="10" a="1"/>
  <c r="AF360" i="10" s="1"/>
  <c r="AA367" i="10" a="1"/>
  <c r="AA367" i="10" s="1"/>
  <c r="L367" i="10"/>
  <c r="AG396" i="10" a="1"/>
  <c r="AG396" i="10" s="1"/>
  <c r="AE396" i="10" a="1"/>
  <c r="AE396" i="10" s="1"/>
  <c r="AA396" i="10" a="1"/>
  <c r="AA396" i="10" s="1"/>
  <c r="L396" i="10"/>
  <c r="AF396" i="10" a="1"/>
  <c r="AF396" i="10" s="1"/>
  <c r="E1" i="14"/>
  <c r="F50" i="14" s="1" a="1"/>
  <c r="I50" i="14"/>
  <c r="G50" i="14" s="1" a="1"/>
  <c r="E5" i="14"/>
  <c r="I54" i="14"/>
  <c r="E9" i="14"/>
  <c r="I58" i="14"/>
  <c r="E6" i="14"/>
  <c r="I55" i="14"/>
  <c r="G10" i="14"/>
  <c r="K59" i="14"/>
  <c r="E19" i="14"/>
  <c r="I68" i="14"/>
  <c r="G3" i="14"/>
  <c r="K52" i="14"/>
  <c r="F9" i="14"/>
  <c r="J58" i="14"/>
  <c r="F2" i="14"/>
  <c r="J51" i="14"/>
  <c r="E8" i="14"/>
  <c r="I57" i="14"/>
  <c r="E14" i="14"/>
  <c r="I63" i="14"/>
  <c r="V378" i="10"/>
  <c r="AF308" i="10" a="1"/>
  <c r="AF308" i="10" s="1"/>
  <c r="AE308" i="10" a="1"/>
  <c r="AE308" i="10" s="1"/>
  <c r="AG308" i="10" a="1"/>
  <c r="AG308" i="10" s="1"/>
  <c r="L308" i="10"/>
  <c r="AA308" i="10" a="1"/>
  <c r="AA308" i="10" s="1"/>
  <c r="R205" i="21" a="1"/>
  <c r="R342" i="21" a="1"/>
  <c r="R86" i="21" a="1"/>
  <c r="S378" i="7" a="1"/>
  <c r="S164" i="7" a="1"/>
  <c r="R191" i="21" a="1"/>
  <c r="S332" i="7" a="1"/>
  <c r="R220" i="21" a="1"/>
  <c r="S220" i="7" a="1"/>
  <c r="M11" i="19" a="1"/>
  <c r="R257" i="21" a="1"/>
  <c r="R214" i="21" a="1"/>
  <c r="R256" i="21" a="1"/>
  <c r="R93" i="21" a="1"/>
  <c r="R149" i="21" a="1"/>
  <c r="R354" i="21" a="1"/>
  <c r="S328" i="7" a="1"/>
  <c r="S300" i="7" a="1"/>
  <c r="S423" i="7" a="1"/>
  <c r="S299" i="7" a="1"/>
  <c r="S130" i="7" a="1"/>
  <c r="R202" i="21" a="1"/>
  <c r="S366" i="7" a="1"/>
  <c r="S384" i="7" a="1"/>
  <c r="R351" i="21" a="1"/>
  <c r="S48" i="7" a="1"/>
  <c r="R366" i="21" a="1"/>
  <c r="M23" i="19" a="1"/>
  <c r="R60" i="21" a="1"/>
  <c r="S52" i="7" a="1"/>
  <c r="S4" i="7" a="1"/>
  <c r="R336" i="21" a="1"/>
  <c r="S28" i="7" a="1"/>
  <c r="S313" i="7" a="1"/>
  <c r="R106" i="21" a="1"/>
  <c r="S113" i="7" a="1"/>
  <c r="S43" i="7" a="1"/>
  <c r="R139" i="21" a="1"/>
  <c r="R278" i="21" a="1"/>
  <c r="R40" i="21" a="1"/>
  <c r="R364" i="21" a="1"/>
  <c r="S177" i="7" a="1"/>
  <c r="S182" i="7" a="1"/>
  <c r="R28" i="21" a="1"/>
  <c r="R163" i="21" a="1"/>
  <c r="S286" i="7" a="1"/>
  <c r="S323" i="7" a="1"/>
  <c r="R409" i="21" a="1"/>
  <c r="M71" i="19" a="1"/>
  <c r="M73" i="19" a="1"/>
  <c r="R324" i="21" a="1"/>
  <c r="S92" i="7" a="1"/>
  <c r="R291" i="21" a="1"/>
  <c r="R156" i="21" a="1"/>
  <c r="R77" i="21" a="1"/>
  <c r="R80" i="21" a="1"/>
  <c r="M12" i="19" a="1"/>
  <c r="R287" i="21" a="1"/>
  <c r="S394" i="7" a="1"/>
  <c r="S261" i="7" a="1"/>
  <c r="S278" i="7" a="1"/>
  <c r="R321" i="21" a="1"/>
  <c r="S75" i="7" a="1"/>
  <c r="R98" i="21" a="1"/>
  <c r="R113" i="21" a="1"/>
  <c r="R218" i="21" a="1"/>
  <c r="S273" i="7" a="1"/>
  <c r="R46" i="21" a="1"/>
  <c r="S62" i="7" a="1"/>
  <c r="R27" i="21" a="1"/>
  <c r="S63" i="7" a="1"/>
  <c r="R26" i="21" a="1"/>
  <c r="S124" i="7" a="1"/>
  <c r="M6" i="19" a="1"/>
  <c r="R51" i="21" a="1"/>
  <c r="S345" i="7" a="1"/>
  <c r="S380" i="7" a="1"/>
  <c r="R235" i="21" a="1"/>
  <c r="R76" i="21" a="1"/>
  <c r="R378" i="21" a="1"/>
  <c r="S69" i="7" a="1"/>
  <c r="R193" i="21" a="1"/>
  <c r="S175" i="7" a="1"/>
  <c r="R254" i="21" a="1"/>
  <c r="R303" i="21" a="1"/>
  <c r="R22" i="21" a="1"/>
  <c r="R372" i="21" a="1"/>
  <c r="R317" i="21" a="1"/>
  <c r="S44" i="7" a="1"/>
  <c r="R335" i="21" a="1"/>
  <c r="S418" i="7" a="1"/>
  <c r="R102" i="21" a="1"/>
  <c r="R92" i="21" a="1"/>
  <c r="R282" i="21" a="1"/>
  <c r="S310" i="7" a="1"/>
  <c r="R132" i="21" a="1"/>
  <c r="S340" i="7" a="1"/>
  <c r="S45" i="7" a="1"/>
  <c r="S373" i="7" a="1"/>
  <c r="S324" i="7" a="1"/>
  <c r="S99" i="7" a="1"/>
  <c r="S202" i="7" a="1"/>
  <c r="R172" i="21" a="1"/>
  <c r="S42" i="7" a="1"/>
  <c r="S252" i="7" a="1"/>
  <c r="S281" i="7" a="1"/>
  <c r="R130" i="21" a="1"/>
  <c r="S18" i="7" a="1"/>
  <c r="M65" i="19" a="1"/>
  <c r="S191" i="7" a="1"/>
  <c r="R309" i="21" a="1"/>
  <c r="R100" i="21" a="1"/>
  <c r="R357" i="21" a="1"/>
  <c r="R184" i="21" a="1"/>
  <c r="M50" i="19" a="1"/>
  <c r="R405" i="21" a="1"/>
  <c r="S354" i="7" a="1"/>
  <c r="S412" i="7" a="1"/>
  <c r="S212" i="7" a="1"/>
  <c r="S65" i="7" a="1"/>
  <c r="R12" i="21" a="1"/>
  <c r="M67" i="19" a="1"/>
  <c r="S37" i="7" a="1"/>
  <c r="S277" i="7" a="1"/>
  <c r="S168" i="7" a="1"/>
  <c r="R89" i="21" a="1"/>
  <c r="Y27" i="10" a="1"/>
  <c r="S38" i="7" a="1"/>
  <c r="S296" i="7" a="1"/>
  <c r="S241" i="7" a="1"/>
  <c r="M56" i="19" a="1"/>
  <c r="R414" i="21" a="1"/>
  <c r="R203" i="21" a="1"/>
  <c r="S115" i="7" a="1"/>
  <c r="S369" i="7" a="1"/>
  <c r="R363" i="21" a="1"/>
  <c r="S318" i="7" a="1"/>
  <c r="S368" i="7" a="1"/>
  <c r="R109" i="21" a="1"/>
  <c r="S93" i="7" a="1"/>
  <c r="S229" i="7" a="1"/>
  <c r="R243" i="21" a="1"/>
  <c r="R252" i="21" a="1"/>
  <c r="R4" i="21" a="1"/>
  <c r="S126" i="7" a="1"/>
  <c r="R413" i="21" a="1"/>
  <c r="S315" i="7" a="1"/>
  <c r="R308" i="21" a="1"/>
  <c r="M53" i="19" a="1"/>
  <c r="S225" i="7" a="1"/>
  <c r="R174" i="21" a="1"/>
  <c r="R253" i="21" a="1"/>
  <c r="S248" i="7" a="1"/>
  <c r="S372" i="7" a="1"/>
  <c r="M27" i="19" a="1"/>
  <c r="S33" i="7" a="1"/>
  <c r="R7" i="21" a="1"/>
  <c r="R164" i="21" a="1"/>
  <c r="R70" i="21" a="1"/>
  <c r="S420" i="7" a="1"/>
  <c r="S60" i="7" a="1"/>
  <c r="S414" i="7" a="1"/>
  <c r="M47" i="19" a="1"/>
  <c r="S319" i="7" a="1"/>
  <c r="R240" i="21" a="1"/>
  <c r="S398" i="7" a="1"/>
  <c r="S117" i="7" a="1"/>
  <c r="R418" i="21" a="1"/>
  <c r="R395" i="21" a="1"/>
  <c r="M8" i="19" a="1"/>
  <c r="R406" i="21" a="1"/>
  <c r="S35" i="7" a="1"/>
  <c r="R196" i="21" a="1"/>
  <c r="S87" i="7" a="1"/>
  <c r="S5" i="7" a="1"/>
  <c r="R255" i="21" a="1"/>
  <c r="R399" i="21" a="1"/>
  <c r="S297" i="7" a="1"/>
  <c r="R134" i="21" a="1"/>
  <c r="S76" i="7" a="1"/>
  <c r="R1" i="21" a="1"/>
  <c r="M41" i="19" a="1"/>
  <c r="S12" i="7" a="1"/>
  <c r="S114" i="7" a="1"/>
  <c r="R325" i="21" a="1"/>
  <c r="S264" i="7" a="1"/>
  <c r="S39" i="7" a="1"/>
  <c r="R346" i="21" a="1"/>
  <c r="S160" i="7" a="1"/>
  <c r="R300" i="21" a="1"/>
  <c r="R197" i="21" a="1"/>
  <c r="R242" i="21" a="1"/>
  <c r="R343" i="21" a="1"/>
  <c r="R314" i="21" a="1"/>
  <c r="M33" i="19" a="1"/>
  <c r="R231" i="21" a="1"/>
  <c r="S139" i="7" a="1"/>
  <c r="S402" i="7" a="1"/>
  <c r="R136" i="21" a="1"/>
  <c r="S349" i="7" a="1"/>
  <c r="M49" i="19" a="1"/>
  <c r="R381" i="21" a="1"/>
  <c r="R21" i="21" a="1"/>
  <c r="R383" i="21" a="1"/>
  <c r="R194" i="21" a="1"/>
  <c r="R133" i="21" a="1"/>
  <c r="M25" i="19" a="1"/>
  <c r="R167" i="21" a="1"/>
  <c r="R392" i="21" a="1"/>
  <c r="R213" i="21" a="1"/>
  <c r="S74" i="7" a="1"/>
  <c r="S222" i="7" a="1"/>
  <c r="R29" i="21" a="1"/>
  <c r="S125" i="7" a="1"/>
  <c r="R401" i="21" a="1"/>
  <c r="M68" i="19" a="1"/>
  <c r="R248" i="21" a="1"/>
  <c r="S71" i="7" a="1"/>
  <c r="R158" i="21" a="1"/>
  <c r="S188" i="7" a="1"/>
  <c r="R376" i="21" a="1"/>
  <c r="M16" i="19" a="1"/>
  <c r="S406" i="7" a="1"/>
  <c r="R259" i="21" a="1"/>
  <c r="S320" i="7" a="1"/>
  <c r="R146" i="21" a="1"/>
  <c r="S19" i="7" a="1"/>
  <c r="R371" i="21" a="1"/>
  <c r="S263" i="7" a="1"/>
  <c r="R295" i="21" a="1"/>
  <c r="R286" i="21" a="1"/>
  <c r="R271" i="21" a="1"/>
  <c r="S155" i="7" a="1"/>
  <c r="S228" i="7" a="1"/>
  <c r="S360" i="7" a="1"/>
  <c r="S260" i="7" a="1"/>
  <c r="S224" i="7" a="1"/>
  <c r="S197" i="7" a="1"/>
  <c r="S16" i="7" a="1"/>
  <c r="S346" i="7" a="1"/>
  <c r="M9" i="19" a="1"/>
  <c r="S173" i="7" a="1"/>
  <c r="S185" i="7" a="1"/>
  <c r="S111" i="7" a="1"/>
  <c r="S174" i="7" a="1"/>
  <c r="R281" i="21" a="1"/>
  <c r="R45" i="21" a="1"/>
  <c r="S383" i="7" a="1"/>
  <c r="S91" i="7" a="1"/>
  <c r="R176" i="21" a="1"/>
  <c r="R387" i="21" a="1"/>
  <c r="S80" i="7" a="1"/>
  <c r="S11" i="7" a="1"/>
  <c r="R8" i="21" a="1"/>
  <c r="Y9" i="10" a="1"/>
  <c r="S77" i="7" a="1"/>
  <c r="R154" i="21" a="1"/>
  <c r="S190" i="7" a="1"/>
  <c r="R344" i="21" a="1"/>
  <c r="R71" i="21" a="1"/>
  <c r="R144" i="21" a="1"/>
  <c r="S205" i="7" a="1"/>
  <c r="S199" i="7" a="1"/>
  <c r="R221" i="21" a="1"/>
  <c r="S108" i="7" a="1"/>
  <c r="S381" i="7" a="1"/>
  <c r="S9" i="7" a="1"/>
  <c r="S106" i="7" a="1"/>
  <c r="S325" i="7" a="1"/>
  <c r="R181" i="21" a="1"/>
  <c r="R274" i="21" a="1"/>
  <c r="R394" i="21" a="1"/>
  <c r="S213" i="7" a="1"/>
  <c r="S178" i="7" a="1"/>
  <c r="R94" i="21" a="1"/>
  <c r="S390" i="7" a="1"/>
  <c r="R120" i="21" a="1"/>
  <c r="S145" i="7" a="1"/>
  <c r="R377" i="21" a="1"/>
  <c r="R302" i="21" a="1"/>
  <c r="S367" i="7" a="1"/>
  <c r="R306" i="21" a="1"/>
  <c r="S195" i="7" a="1"/>
  <c r="R348" i="21" a="1"/>
  <c r="R195" i="21" a="1"/>
  <c r="S78" i="7" a="1"/>
  <c r="S53" i="7" a="1"/>
  <c r="S210" i="7" a="1"/>
  <c r="R165" i="21" a="1"/>
  <c r="S30" i="7" a="1"/>
  <c r="R34" i="21" a="1"/>
  <c r="R142" i="21" a="1"/>
  <c r="R316" i="21" a="1"/>
  <c r="M63" i="19" a="1"/>
  <c r="R374" i="21" a="1"/>
  <c r="R272" i="21" a="1"/>
  <c r="S166" i="7" a="1"/>
  <c r="R74" i="21" a="1"/>
  <c r="S73" i="7" a="1"/>
  <c r="R85" i="21" a="1"/>
  <c r="R59" i="21" a="1"/>
  <c r="R227" i="21" a="1"/>
  <c r="M66" i="19" a="1"/>
  <c r="S294" i="7" a="1"/>
  <c r="S361" i="7" a="1"/>
  <c r="R50" i="21" a="1"/>
  <c r="R268" i="21" a="1"/>
  <c r="S389" i="7" a="1"/>
  <c r="R236" i="21" a="1"/>
  <c r="R66" i="21" a="1"/>
  <c r="S291" i="7" a="1"/>
  <c r="R78" i="21" a="1"/>
  <c r="S416" i="7" a="1"/>
  <c r="R35" i="21" a="1"/>
  <c r="S336" i="7" a="1"/>
  <c r="R385" i="21" a="1"/>
  <c r="R284" i="21" a="1"/>
  <c r="S162" i="7" a="1"/>
  <c r="S239" i="7" a="1"/>
  <c r="S66" i="7" a="1"/>
  <c r="S58" i="7" a="1"/>
  <c r="R30" i="21" a="1"/>
  <c r="S322" i="7" a="1"/>
  <c r="S154" i="7" a="1"/>
  <c r="S123" i="7" a="1"/>
  <c r="R122" i="21" a="1"/>
  <c r="S411" i="7" a="1"/>
  <c r="S329" i="7" a="1"/>
  <c r="R241" i="21" a="1"/>
  <c r="S187" i="7" a="1"/>
  <c r="R37" i="21" a="1"/>
  <c r="R9" i="21" a="1"/>
  <c r="R64" i="21" a="1"/>
  <c r="M45" i="19" a="1"/>
  <c r="R251" i="21" a="1"/>
  <c r="M21" i="19" a="1"/>
  <c r="S170" i="7" a="1"/>
  <c r="R339" i="21" a="1"/>
  <c r="S23" i="7" a="1"/>
  <c r="S341" i="7" a="1"/>
  <c r="S46" i="7" a="1"/>
  <c r="R296" i="21" a="1"/>
  <c r="R24" i="21" a="1"/>
  <c r="S8" i="7" a="1"/>
  <c r="R148" i="21" a="1"/>
  <c r="S338" i="7" a="1"/>
  <c r="S24" i="7" a="1"/>
  <c r="R322" i="21" a="1"/>
  <c r="M26" i="19" a="1"/>
  <c r="R14" i="21" a="1"/>
  <c r="R96" i="21" a="1"/>
  <c r="R105" i="21" a="1"/>
  <c r="S29" i="7" a="1"/>
  <c r="R318" i="21" a="1"/>
  <c r="S235" i="7" a="1"/>
  <c r="R396" i="21" a="1"/>
  <c r="S374" i="7" a="1"/>
  <c r="M37" i="19" a="1"/>
  <c r="R186" i="21" a="1"/>
  <c r="R397" i="21" a="1"/>
  <c r="R305" i="21" a="1"/>
  <c r="R82" i="21" a="1"/>
  <c r="S388" i="7" a="1"/>
  <c r="R328" i="21" a="1"/>
  <c r="R53" i="21" a="1"/>
  <c r="S129" i="7" a="1"/>
  <c r="S400" i="7" a="1"/>
  <c r="S344" i="7" a="1"/>
  <c r="S103" i="7" a="1"/>
  <c r="R379" i="21" a="1"/>
  <c r="R6" i="21" a="1"/>
  <c r="R62" i="21" a="1"/>
  <c r="S172" i="7" a="1"/>
  <c r="R162" i="21" a="1"/>
  <c r="S14" i="7" a="1"/>
  <c r="S200" i="7" a="1"/>
  <c r="R128" i="21" a="1"/>
  <c r="S288" i="7" a="1"/>
  <c r="S198" i="7" a="1"/>
  <c r="R340" i="21" a="1"/>
  <c r="R222" i="21" a="1"/>
  <c r="Y5" i="10" a="1"/>
  <c r="R386" i="21" a="1"/>
  <c r="R42" i="21" a="1"/>
  <c r="R127" i="21" a="1"/>
  <c r="S350" i="7" a="1"/>
  <c r="R329" i="21" a="1"/>
  <c r="S68" i="7" a="1"/>
  <c r="S357" i="7" a="1"/>
  <c r="S312" i="7" a="1"/>
  <c r="S226" i="7" a="1"/>
  <c r="R250" i="21" a="1"/>
  <c r="M32" i="19" a="1"/>
  <c r="S240" i="7" a="1"/>
  <c r="S351" i="7" a="1"/>
  <c r="S81" i="7" a="1"/>
  <c r="S40" i="7" a="1"/>
  <c r="M72" i="19" a="1"/>
  <c r="M7" i="19" a="1"/>
  <c r="S85" i="7" a="1"/>
  <c r="S335" i="7" a="1"/>
  <c r="R245" i="21" a="1"/>
  <c r="S54" i="7" a="1"/>
  <c r="R10" i="21" a="1"/>
  <c r="S193" i="7" a="1"/>
  <c r="S306" i="7" a="1"/>
  <c r="S134" i="7" a="1"/>
  <c r="R25" i="21" a="1"/>
  <c r="R173" i="21" a="1"/>
  <c r="S120" i="7" a="1"/>
  <c r="S6" i="7" a="1"/>
  <c r="R264" i="21" a="1"/>
  <c r="R310" i="21" a="1"/>
  <c r="S274" i="7" a="1"/>
  <c r="R73" i="21" a="1"/>
  <c r="S133" i="7" a="1"/>
  <c r="S138" i="7" a="1"/>
  <c r="R269" i="21" a="1"/>
  <c r="S283" i="7" a="1"/>
  <c r="M42" i="19" a="1"/>
  <c r="R298" i="21" a="1"/>
  <c r="S17" i="7" a="1"/>
  <c r="Y23" i="10" a="1"/>
  <c r="S230" i="7" a="1"/>
  <c r="R416" i="21" a="1"/>
  <c r="S355" i="7" a="1"/>
  <c r="R114" i="21" a="1"/>
  <c r="Y6" i="10" a="1"/>
  <c r="M15" i="19" a="1"/>
  <c r="S105" i="7" a="1"/>
  <c r="M39" i="19" a="1"/>
  <c r="S180" i="7" a="1"/>
  <c r="R211" i="21" a="1"/>
  <c r="S234" i="7" a="1"/>
  <c r="S267" i="7" a="1"/>
  <c r="S249" i="7" a="1"/>
  <c r="Y15" i="10" a="1"/>
  <c r="S192" i="7" a="1"/>
  <c r="R123" i="21" a="1"/>
  <c r="R118" i="21" a="1"/>
  <c r="S151" i="7" a="1"/>
  <c r="S153" i="7" a="1"/>
  <c r="S41" i="7" a="1"/>
  <c r="R334" i="21" a="1"/>
  <c r="S334" i="7" a="1"/>
  <c r="S387" i="7" a="1"/>
  <c r="S86" i="7" a="1"/>
  <c r="R299" i="21" a="1"/>
  <c r="Y73" i="10" a="1"/>
  <c r="S407" i="7" a="1"/>
  <c r="S84" i="7" a="1"/>
  <c r="S302" i="7" a="1"/>
  <c r="S116" i="7" a="1"/>
  <c r="R219" i="21" a="1"/>
  <c r="S395" i="7" a="1"/>
  <c r="R209" i="21" a="1"/>
  <c r="R141" i="21" a="1"/>
  <c r="S403" i="7" a="1"/>
  <c r="Y56" i="10" a="1"/>
  <c r="S308" i="7" a="1"/>
  <c r="S119" i="7" a="1"/>
  <c r="R192" i="21" a="1"/>
  <c r="R108" i="21" a="1"/>
  <c r="Y12" i="10" a="1"/>
  <c r="R323" i="21" a="1"/>
  <c r="R382" i="21" a="1"/>
  <c r="M29" i="19" a="1"/>
  <c r="S157" i="7" a="1"/>
  <c r="S217" i="7" a="1"/>
  <c r="R260" i="21" a="1"/>
  <c r="R313" i="21" a="1"/>
  <c r="R279" i="21" a="1"/>
  <c r="Y58" i="10" a="1"/>
  <c r="R119" i="21" a="1"/>
  <c r="S408" i="7" a="1"/>
  <c r="R226" i="21" a="1"/>
  <c r="S88" i="7" a="1"/>
  <c r="Y8" i="10" a="1"/>
  <c r="R160" i="21" a="1"/>
  <c r="R16" i="21" a="1"/>
  <c r="S268" i="7" a="1"/>
  <c r="R19" i="21" a="1"/>
  <c r="S21" i="7" a="1"/>
  <c r="Y50" i="10" a="1"/>
  <c r="M61" i="19" a="1"/>
  <c r="S201" i="7" a="1"/>
  <c r="S109" i="7" a="1"/>
  <c r="R61" i="21" a="1"/>
  <c r="M51" i="19" a="1"/>
  <c r="Y68" i="10" a="1"/>
  <c r="S289" i="7" a="1"/>
  <c r="R126" i="21" a="1"/>
  <c r="R215" i="21" a="1"/>
  <c r="S343" i="7" a="1"/>
  <c r="M70" i="19" a="1"/>
  <c r="S303" i="7" a="1"/>
  <c r="M19" i="19" a="1"/>
  <c r="R280" i="21" a="1"/>
  <c r="S290" i="7" a="1"/>
  <c r="Y48" i="10" a="1"/>
  <c r="R285" i="21" a="1"/>
  <c r="S326" i="7" a="1"/>
  <c r="R341" i="21" a="1"/>
  <c r="R294" i="21" a="1"/>
  <c r="Y70" i="10" a="1"/>
  <c r="M13" i="19" a="1"/>
  <c r="R81" i="21" a="1"/>
  <c r="S57" i="7" a="1"/>
  <c r="S295" i="7" a="1"/>
  <c r="R153" i="21" a="1"/>
  <c r="S215" i="7" a="1"/>
  <c r="S304" i="7" a="1"/>
  <c r="R72" i="21" a="1"/>
  <c r="R276" i="21" a="1"/>
  <c r="R208" i="21" a="1"/>
  <c r="S36" i="7" a="1"/>
  <c r="S356" i="7" a="1"/>
  <c r="R155" i="21" a="1"/>
  <c r="R263" i="21" a="1"/>
  <c r="R88" i="21" a="1"/>
  <c r="R412" i="21" a="1"/>
  <c r="M35" i="19" a="1"/>
  <c r="S181" i="7" a="1"/>
  <c r="S292" i="7" a="1"/>
  <c r="S255" i="7" a="1"/>
  <c r="S244" i="7" a="1"/>
  <c r="S317" i="7" a="1"/>
  <c r="R275" i="21" a="1"/>
  <c r="R233" i="21" a="1"/>
  <c r="S49" i="7" a="1"/>
  <c r="R39" i="21" a="1"/>
  <c r="R289" i="21" a="1"/>
  <c r="R402" i="21" a="1"/>
  <c r="R68" i="21" a="1"/>
  <c r="R224" i="21" a="1"/>
  <c r="R190" i="21" a="1"/>
  <c r="S333" i="7" a="1"/>
  <c r="R187" i="21" a="1"/>
  <c r="S280" i="7" a="1"/>
  <c r="R3" i="21" a="1"/>
  <c r="R87" i="21" a="1"/>
  <c r="S146" i="7" a="1"/>
  <c r="R292" i="21" a="1"/>
  <c r="R151" i="21" a="1"/>
  <c r="S26" i="7" a="1"/>
  <c r="S415" i="7" a="1"/>
  <c r="R261" i="21" a="1"/>
  <c r="S233" i="7" a="1"/>
  <c r="S251" i="7" a="1"/>
  <c r="Y69" i="10" a="1"/>
  <c r="R391" i="21" a="1"/>
  <c r="R398" i="21" a="1"/>
  <c r="R55" i="21" a="1"/>
  <c r="M10" i="19" a="1"/>
  <c r="Y66" i="10" a="1"/>
  <c r="S152" i="7" a="1"/>
  <c r="S287" i="7" a="1"/>
  <c r="R20" i="21" a="1"/>
  <c r="R345" i="21" a="1"/>
  <c r="M54" i="19" a="1"/>
  <c r="R350" i="21" a="1"/>
  <c r="S20" i="7" a="1"/>
  <c r="S206" i="7" a="1"/>
  <c r="Y44" i="10" a="1"/>
  <c r="S364" i="7" a="1"/>
  <c r="M38" i="19" a="1"/>
  <c r="S56" i="7" a="1"/>
  <c r="M17" i="19" a="1"/>
  <c r="S393" i="7" a="1"/>
  <c r="S270" i="7" a="1"/>
  <c r="S167" i="7" a="1"/>
  <c r="S262" i="7" a="1"/>
  <c r="S293" i="7" a="1"/>
  <c r="S347" i="7" a="1"/>
  <c r="S236" i="7" a="1"/>
  <c r="Y62" i="10" a="1"/>
  <c r="R228" i="21" a="1"/>
  <c r="S131" i="7" a="1"/>
  <c r="S250" i="7" a="1"/>
  <c r="R332" i="21" a="1"/>
  <c r="S254" i="7" a="1"/>
  <c r="R157" i="21" a="1"/>
  <c r="S179" i="7" a="1"/>
  <c r="S375" i="7" a="1"/>
  <c r="R369" i="21" a="1"/>
  <c r="Y28" i="10" a="1"/>
  <c r="R384" i="21" a="1"/>
  <c r="S276" i="7" a="1"/>
  <c r="S238" i="7" a="1"/>
  <c r="R358" i="21" a="1"/>
  <c r="Y25" i="10" a="1"/>
  <c r="S421" i="7" a="1"/>
  <c r="S409" i="7" a="1"/>
  <c r="R99" i="21" a="1"/>
  <c r="R216" i="21" a="1"/>
  <c r="M34" i="19" a="1"/>
  <c r="R107" i="21" a="1"/>
  <c r="R188" i="21" a="1"/>
  <c r="R49" i="21" a="1"/>
  <c r="Y20" i="10" a="1"/>
  <c r="R166" i="21" a="1"/>
  <c r="S391" i="7" a="1"/>
  <c r="R388" i="21" a="1"/>
  <c r="S61" i="7" a="1"/>
  <c r="Y55" i="10" a="1"/>
  <c r="S376" i="7" a="1"/>
  <c r="S122" i="7" a="1"/>
  <c r="S10" i="7" a="1"/>
  <c r="S171" i="7" a="1"/>
  <c r="S94" i="7" a="1"/>
  <c r="Y37" i="10" a="1"/>
  <c r="R229" i="21" a="1"/>
  <c r="R234" i="21" a="1"/>
  <c r="R347" i="21" a="1"/>
  <c r="M20" i="19" a="1"/>
  <c r="R185" i="21" a="1"/>
  <c r="Y13" i="10" a="1"/>
  <c r="R36" i="21" a="1"/>
  <c r="R420" i="21" a="1"/>
  <c r="S327" i="7" a="1"/>
  <c r="S396" i="7" a="1"/>
  <c r="R417" i="21" a="1"/>
  <c r="R129" i="21" a="1"/>
  <c r="M64" i="19" a="1"/>
  <c r="S186" i="7" a="1"/>
  <c r="S219" i="7" a="1"/>
  <c r="Y30" i="10" a="1"/>
  <c r="S64" i="7" a="1"/>
  <c r="R90" i="21" a="1"/>
  <c r="R380" i="21" a="1"/>
  <c r="S353" i="7" a="1"/>
  <c r="R290" i="21" a="1"/>
  <c r="R31" i="21" a="1"/>
  <c r="R135" i="21" a="1"/>
  <c r="S298" i="7" a="1"/>
  <c r="R171" i="21" a="1"/>
  <c r="R338" i="21" a="1"/>
  <c r="R67" i="21" a="1"/>
  <c r="S165" i="7" a="1"/>
  <c r="M24" i="19" a="1"/>
  <c r="R161" i="21" a="1"/>
  <c r="R115" i="21" a="1"/>
  <c r="R367" i="21" a="1"/>
  <c r="R79" i="21" a="1"/>
  <c r="R232" i="21" a="1"/>
  <c r="R410" i="21" a="1"/>
  <c r="M69" i="19" a="1"/>
  <c r="R143" i="21" a="1"/>
  <c r="R83" i="21" a="1"/>
  <c r="S331" i="7" a="1"/>
  <c r="S279" i="7" a="1"/>
  <c r="R293" i="21" a="1"/>
  <c r="R131" i="21" a="1"/>
  <c r="R147" i="21" a="1"/>
  <c r="R58" i="21" a="1"/>
  <c r="R182" i="21" a="1"/>
  <c r="R168" i="21" a="1"/>
  <c r="S232" i="7" a="1"/>
  <c r="R18" i="21" a="1"/>
  <c r="R47" i="21" a="1"/>
  <c r="S82" i="7" a="1"/>
  <c r="S143" i="7" a="1"/>
  <c r="S132" i="7" a="1"/>
  <c r="S34" i="7" a="1"/>
  <c r="S309" i="7" a="1"/>
  <c r="S227" i="7" a="1"/>
  <c r="R238" i="21" a="1"/>
  <c r="R327" i="21" a="1"/>
  <c r="R404" i="21" a="1"/>
  <c r="S136" i="7" a="1"/>
  <c r="S184" i="7" a="1"/>
  <c r="Y18" i="10" a="1"/>
  <c r="S271" i="7" a="1"/>
  <c r="S362" i="7" a="1"/>
  <c r="S342" i="7" a="1"/>
  <c r="R84" i="21" a="1"/>
  <c r="Y26" i="10" a="1"/>
  <c r="S51" i="7" a="1"/>
  <c r="S27" i="7" a="1"/>
  <c r="S243" i="7" a="1"/>
  <c r="S208" i="7" a="1"/>
  <c r="R206" i="21" a="1"/>
  <c r="R198" i="21" a="1"/>
  <c r="R183" i="21" a="1"/>
  <c r="R32" i="21" a="1"/>
  <c r="R270" i="21" a="1"/>
  <c r="Y65" i="10" a="1"/>
  <c r="S363" i="7" a="1"/>
  <c r="S104" i="7" a="1"/>
  <c r="S169" i="7" a="1"/>
  <c r="S275" i="7" a="1"/>
  <c r="R352" i="21" a="1"/>
  <c r="R411" i="21" a="1"/>
  <c r="S352" i="7" a="1"/>
  <c r="R408" i="21" a="1"/>
  <c r="Y21" i="10" a="1"/>
  <c r="S142" i="7" a="1"/>
  <c r="S135" i="7" a="1"/>
  <c r="Y49" i="10" a="1"/>
  <c r="M58" i="19" a="1"/>
  <c r="M52" i="19" a="1"/>
  <c r="S127" i="7" a="1"/>
  <c r="S377" i="7" a="1"/>
  <c r="S137" i="7" a="1"/>
  <c r="R69" i="21" a="1"/>
  <c r="M28" i="19" a="1"/>
  <c r="S348" i="7" a="1"/>
  <c r="S22" i="7" a="1"/>
  <c r="Y14" i="10" a="1"/>
  <c r="S337" i="7" a="1"/>
  <c r="S272" i="7" a="1"/>
  <c r="S183" i="7" a="1"/>
  <c r="S96" i="7" a="1"/>
  <c r="R267" i="21" a="1"/>
  <c r="S422" i="7" a="1"/>
  <c r="S211" i="7" a="1"/>
  <c r="R103" i="21" a="1"/>
  <c r="M18" i="19" a="1"/>
  <c r="R138" i="21" a="1"/>
  <c r="S258" i="7" a="1"/>
  <c r="R370" i="21" a="1"/>
  <c r="S269" i="7" a="1"/>
  <c r="Y43" i="10" a="1"/>
  <c r="R91" i="21" a="1"/>
  <c r="R359" i="21" a="1"/>
  <c r="M31" i="19" a="1"/>
  <c r="R170" i="21" a="1"/>
  <c r="R265" i="21" a="1"/>
  <c r="R140" i="21" a="1"/>
  <c r="S100" i="7" a="1"/>
  <c r="Y4" i="10" a="1"/>
  <c r="S397" i="7" a="1"/>
  <c r="S150" i="7" a="1"/>
  <c r="R52" i="21" a="1"/>
  <c r="R212" i="21" a="1"/>
  <c r="S196" i="7" a="1"/>
  <c r="S72" i="7" a="1"/>
  <c r="M43" i="19" a="1"/>
  <c r="S231" i="7" a="1"/>
  <c r="Y29" i="10" a="1"/>
  <c r="R304" i="21" a="1"/>
  <c r="S50" i="7" a="1"/>
  <c r="R13" i="21" a="1"/>
  <c r="R365" i="21" a="1"/>
  <c r="S305" i="7" a="1"/>
  <c r="S330" i="7" a="1"/>
  <c r="M48" i="19" a="1"/>
  <c r="M30" i="19" a="1"/>
  <c r="S194" i="7" a="1"/>
  <c r="Y54" i="10" a="1"/>
  <c r="R38" i="21" a="1"/>
  <c r="S285" i="7" a="1"/>
  <c r="R246" i="21" a="1"/>
  <c r="R368" i="21" a="1"/>
  <c r="Y59" i="10" a="1"/>
  <c r="S401" i="7" a="1"/>
  <c r="S307" i="7" a="1"/>
  <c r="S385" i="7" a="1"/>
  <c r="R262" i="21" a="1"/>
  <c r="S282" i="7" a="1"/>
  <c r="R360" i="21" a="1"/>
  <c r="R277" i="21" a="1"/>
  <c r="M40" i="19" a="1"/>
  <c r="R75" i="21" a="1"/>
  <c r="S311" i="7" a="1"/>
  <c r="S314" i="7" a="1"/>
  <c r="R159" i="21" a="1"/>
  <c r="R23" i="21" a="1"/>
  <c r="R307" i="21" a="1"/>
  <c r="S207" i="7" a="1"/>
  <c r="S246" i="7" a="1"/>
  <c r="Y52" i="10" a="1"/>
  <c r="S101" i="7" a="1"/>
  <c r="S321" i="7" a="1"/>
  <c r="Y63" i="10" a="1"/>
  <c r="R283" i="21" a="1"/>
  <c r="R48" i="21" a="1"/>
  <c r="S89" i="7" a="1"/>
  <c r="R390" i="21" a="1"/>
  <c r="S392" i="7" a="1"/>
  <c r="M59" i="19" a="1"/>
  <c r="R337" i="21" a="1"/>
  <c r="S32" i="7" a="1"/>
  <c r="M22" i="19" a="1"/>
  <c r="R373" i="21" a="1"/>
  <c r="S257" i="7" a="1"/>
  <c r="R400" i="21" a="1"/>
  <c r="Y38" i="10" a="1"/>
  <c r="Y32" i="10" a="1"/>
  <c r="R247" i="21" a="1"/>
  <c r="R200" i="21" a="1"/>
  <c r="S265" i="7" a="1"/>
  <c r="R41" i="21" a="1"/>
  <c r="S247" i="7" a="1"/>
  <c r="S176" i="7" a="1"/>
  <c r="S95" i="7" a="1"/>
  <c r="Y53" i="10" a="1"/>
  <c r="S156" i="7" a="1"/>
  <c r="S405" i="7" a="1"/>
  <c r="S419" i="7" a="1"/>
  <c r="Y51" i="10" a="1"/>
  <c r="R225" i="21" a="1"/>
  <c r="S242" i="7" a="1"/>
  <c r="R403" i="21" a="1"/>
  <c r="Y47" i="10" a="1"/>
  <c r="S203" i="7" a="1"/>
  <c r="S79" i="7" a="1"/>
  <c r="R204" i="21" a="1"/>
  <c r="S67" i="7" a="1"/>
  <c r="S237" i="7" a="1"/>
  <c r="Y22" i="10" a="1"/>
  <c r="S128" i="7" a="1"/>
  <c r="Y82" i="10" a="1"/>
  <c r="Y67" i="10" a="1"/>
  <c r="Y118" i="10" a="1"/>
  <c r="Y86" i="10" a="1"/>
  <c r="Y100" i="10" a="1"/>
  <c r="Y116" i="10" a="1"/>
  <c r="Y131" i="10" a="1"/>
  <c r="Y134" i="10" a="1"/>
  <c r="Y97" i="10" a="1"/>
  <c r="Y128" i="10" a="1"/>
  <c r="Y135" i="10" a="1"/>
  <c r="Y84" i="10" a="1"/>
  <c r="Y129" i="10" a="1"/>
  <c r="Y95" i="10" a="1"/>
  <c r="Y139" i="10" a="1"/>
  <c r="Y110" i="10" a="1"/>
  <c r="Y125" i="10" a="1"/>
  <c r="Y126" i="10" a="1"/>
  <c r="Y92" i="10" a="1"/>
  <c r="S339" i="7" a="1"/>
  <c r="R239" i="21" a="1"/>
  <c r="R312" i="21" a="1"/>
  <c r="Y106" i="10" a="1"/>
  <c r="Y90" i="10" a="1"/>
  <c r="Y113" i="10" a="1"/>
  <c r="Y76" i="10" a="1"/>
  <c r="Y79" i="10" a="1"/>
  <c r="Y64" i="10" a="1"/>
  <c r="R301" i="21" a="1"/>
  <c r="S149" i="7" a="1"/>
  <c r="S158" i="7" a="1"/>
  <c r="R177" i="21" a="1"/>
  <c r="S163" i="7" a="1"/>
  <c r="R249" i="21" a="1"/>
  <c r="S97" i="7" a="1"/>
  <c r="Y46" i="10" a="1"/>
  <c r="S221" i="7" a="1"/>
  <c r="S253" i="7" a="1"/>
  <c r="R175" i="21" a="1"/>
  <c r="S204" i="7" a="1"/>
  <c r="R199" i="21" a="1"/>
  <c r="R297" i="21" a="1"/>
  <c r="Y11" i="10" a="1"/>
  <c r="S413" i="7" a="1"/>
  <c r="Y60" i="10" a="1"/>
  <c r="R375" i="21" a="1"/>
  <c r="S161" i="7" a="1"/>
  <c r="R349" i="21" a="1"/>
  <c r="S7" i="7" a="1"/>
  <c r="R230" i="21" a="1"/>
  <c r="S259" i="7" a="1"/>
  <c r="R180" i="21" a="1"/>
  <c r="Y72" i="10" a="1"/>
  <c r="S70" i="7" a="1"/>
  <c r="R169" i="21" a="1"/>
  <c r="S399" i="7" a="1"/>
  <c r="R217" i="21" a="1"/>
  <c r="S218" i="7" a="1"/>
  <c r="Y71" i="10" a="1"/>
  <c r="R393" i="21" a="1"/>
  <c r="R361" i="21" a="1"/>
  <c r="S245" i="7" a="1"/>
  <c r="R43" i="21" a="1"/>
  <c r="R288" i="21" a="1"/>
  <c r="R2" i="21" a="1"/>
  <c r="Y35" i="10" a="1"/>
  <c r="R116" i="21" a="1"/>
  <c r="S102" i="7" a="1"/>
  <c r="R117" i="21" a="1"/>
  <c r="S107" i="7" a="1"/>
  <c r="S55" i="7" a="1"/>
  <c r="R355" i="21" a="1"/>
  <c r="R111" i="21" a="1"/>
  <c r="S141" i="7" a="1"/>
  <c r="Y61" i="10" a="1"/>
  <c r="R326" i="21" a="1"/>
  <c r="Y40" i="10" a="1"/>
  <c r="S144" i="7" a="1"/>
  <c r="R152" i="21" a="1"/>
  <c r="R110" i="21" a="1"/>
  <c r="Y57" i="10" a="1"/>
  <c r="R244" i="21" a="1"/>
  <c r="Y42" i="10" a="1"/>
  <c r="Y137" i="10" a="1"/>
  <c r="Y109" i="10" a="1"/>
  <c r="Y78" i="10" a="1"/>
  <c r="Y93" i="10" a="1"/>
  <c r="Y91" i="10" a="1"/>
  <c r="Y81" i="10" a="1"/>
  <c r="Y124" i="10" a="1"/>
  <c r="Y115" i="10" a="1"/>
  <c r="Y120" i="10" a="1"/>
  <c r="Y117" i="10" a="1"/>
  <c r="Y85" i="10" a="1"/>
  <c r="Y77" i="10" a="1"/>
  <c r="Y96" i="10" a="1"/>
  <c r="Y114" i="10" a="1"/>
  <c r="Y89" i="10" a="1"/>
  <c r="Y80" i="10" a="1"/>
  <c r="Y140" i="10" a="1"/>
  <c r="Y98" i="10" a="1"/>
  <c r="Y123" i="10" a="1"/>
  <c r="Y132" i="10" a="1"/>
  <c r="Y136" i="10" a="1"/>
  <c r="Y83" i="10" a="1"/>
  <c r="Y105" i="10" a="1"/>
  <c r="Y127" i="10" a="1"/>
  <c r="Y133" i="10" a="1"/>
  <c r="Y121" i="10" a="1"/>
  <c r="Y122" i="10" a="1"/>
  <c r="Y39" i="10" a="1"/>
  <c r="R389" i="21" a="1"/>
  <c r="S266" i="7" a="1"/>
  <c r="Y33" i="10" a="1"/>
  <c r="Y141" i="10" a="1"/>
  <c r="Y143" i="10" a="1"/>
  <c r="Y101" i="10" a="1"/>
  <c r="Y104" i="10" a="1"/>
  <c r="Y107" i="10" a="1"/>
  <c r="Y103" i="10" a="1"/>
  <c r="R11" i="21" a="1"/>
  <c r="S404" i="7" a="1"/>
  <c r="R319" i="21" a="1"/>
  <c r="R210" i="21" a="1"/>
  <c r="S371" i="7" a="1"/>
  <c r="S140" i="7" a="1"/>
  <c r="R63" i="21" a="1"/>
  <c r="R112" i="21" a="1"/>
  <c r="S358" i="7" a="1"/>
  <c r="S90" i="7" a="1"/>
  <c r="Y31" i="10" a="1"/>
  <c r="M55" i="19" a="1"/>
  <c r="R407" i="21" a="1"/>
  <c r="S316" i="7" a="1"/>
  <c r="R419" i="21" a="1"/>
  <c r="S216" i="7" a="1"/>
  <c r="S223" i="7" a="1"/>
  <c r="R15" i="21" a="1"/>
  <c r="M36" i="19" a="1"/>
  <c r="Y16" i="10" a="1"/>
  <c r="S256" i="7" a="1"/>
  <c r="R201" i="21" a="1"/>
  <c r="R101" i="21" a="1"/>
  <c r="S118" i="7" a="1"/>
  <c r="R56" i="21" a="1"/>
  <c r="S83" i="7" a="1"/>
  <c r="R331" i="21" a="1"/>
  <c r="Y34" i="10" a="1"/>
  <c r="R415" i="21" a="1"/>
  <c r="M14" i="19" a="1"/>
  <c r="R179" i="21" a="1"/>
  <c r="R223" i="21" a="1"/>
  <c r="M44" i="19" a="1"/>
  <c r="R311" i="21" a="1"/>
  <c r="S365" i="7" a="1"/>
  <c r="M75" i="19" a="1"/>
  <c r="R266" i="21" a="1"/>
  <c r="R65" i="21" a="1"/>
  <c r="Y7" i="10" a="1"/>
  <c r="R44" i="21" a="1"/>
  <c r="R33" i="21" a="1"/>
  <c r="R207" i="21" a="1"/>
  <c r="R356" i="21" a="1"/>
  <c r="Y24" i="10" a="1"/>
  <c r="R137" i="21" a="1"/>
  <c r="S159" i="7" a="1"/>
  <c r="R362" i="21" a="1"/>
  <c r="M57" i="19" a="1"/>
  <c r="R333" i="21" a="1"/>
  <c r="Y19" i="10" a="1"/>
  <c r="S214" i="7" a="1"/>
  <c r="M46" i="19" a="1"/>
  <c r="S121" i="7" a="1"/>
  <c r="S189" i="7" a="1"/>
  <c r="R330" i="21" a="1"/>
  <c r="Y99" i="10" a="1"/>
  <c r="Y94" i="10" a="1"/>
  <c r="Y74" i="10" a="1"/>
  <c r="Y108" i="10" a="1"/>
  <c r="Y88" i="10" a="1"/>
  <c r="Y87" i="10" a="1"/>
  <c r="Y102" i="10" a="1"/>
  <c r="Y112" i="10" a="1"/>
  <c r="Y111" i="10" a="1"/>
  <c r="S284" i="7" a="1"/>
  <c r="S31" i="7" a="1"/>
  <c r="S110" i="7" a="1"/>
  <c r="R104" i="21" a="1"/>
  <c r="Y138" i="10" a="1"/>
  <c r="Y130" i="10" a="1"/>
  <c r="Y119" i="10" a="1"/>
  <c r="Y17" i="10" a="1"/>
  <c r="Y142" i="10" a="1"/>
  <c r="Y75" i="10" a="1"/>
  <c r="S112" i="7" a="1"/>
  <c r="R273" i="21" a="1"/>
  <c r="R320" i="21" a="1"/>
  <c r="S417" i="7" a="1"/>
  <c r="S147" i="7" a="1"/>
  <c r="S359" i="7" a="1"/>
  <c r="S98" i="7" a="1"/>
  <c r="R189" i="21" a="1"/>
  <c r="R54" i="21" a="1"/>
  <c r="R145" i="21" a="1"/>
  <c r="R97" i="21" a="1"/>
  <c r="Y36" i="10" a="1"/>
  <c r="S386" i="7" a="1"/>
  <c r="R258" i="21" a="1"/>
  <c r="R124" i="21" a="1"/>
  <c r="S148" i="7" a="1"/>
  <c r="S410" i="7" a="1"/>
  <c r="S47" i="7" a="1"/>
  <c r="R353" i="21" a="1"/>
  <c r="R121" i="21" a="1"/>
  <c r="Y45" i="10" a="1"/>
  <c r="R315" i="21" a="1"/>
  <c r="S209" i="7" a="1"/>
  <c r="S370" i="7" a="1"/>
  <c r="S25" i="7" a="1"/>
  <c r="S301" i="7" a="1"/>
  <c r="Y10" i="10" a="1"/>
  <c r="R125" i="21" a="1"/>
  <c r="M74" i="19" a="1"/>
  <c r="S382" i="7" a="1"/>
  <c r="R95" i="21" a="1"/>
  <c r="R5" i="21" a="1"/>
  <c r="S59" i="7" a="1"/>
  <c r="R150" i="21" a="1"/>
  <c r="M62" i="19" a="1"/>
  <c r="R178" i="21" a="1"/>
  <c r="R237" i="21" a="1"/>
  <c r="R17" i="21" a="1"/>
  <c r="Y41" i="10" a="1"/>
  <c r="S379" i="7" a="1"/>
  <c r="R57" i="21" a="1"/>
  <c r="S15" i="7" a="1"/>
  <c r="S13" i="7" a="1"/>
  <c r="M60" i="19" a="1"/>
  <c r="Y33" i="10" l="1"/>
  <c r="R330" i="21"/>
  <c r="R244" i="21"/>
  <c r="S128" i="7"/>
  <c r="D126" i="15" s="1"/>
  <c r="R312" i="21"/>
  <c r="S189" i="7"/>
  <c r="D187" i="15" s="1"/>
  <c r="Y57" i="10"/>
  <c r="Y22" i="10"/>
  <c r="R104" i="21"/>
  <c r="S121" i="7"/>
  <c r="D119" i="15" s="1"/>
  <c r="R110" i="21"/>
  <c r="S237" i="7"/>
  <c r="D235" i="15" s="1"/>
  <c r="S266" i="7"/>
  <c r="D264" i="15" s="1"/>
  <c r="M46" i="19"/>
  <c r="R152" i="21"/>
  <c r="S67" i="7"/>
  <c r="D65" i="15" s="1"/>
  <c r="S110" i="7"/>
  <c r="D108" i="15" s="1"/>
  <c r="S214" i="7"/>
  <c r="D212" i="15" s="1"/>
  <c r="S144" i="7"/>
  <c r="D142" i="15" s="1"/>
  <c r="R204" i="21"/>
  <c r="R239" i="21"/>
  <c r="Y19" i="10"/>
  <c r="Y40" i="10"/>
  <c r="S79" i="7"/>
  <c r="D77" i="15" s="1"/>
  <c r="R389" i="21"/>
  <c r="R333" i="21"/>
  <c r="R326" i="21"/>
  <c r="S203" i="7"/>
  <c r="D201" i="15" s="1"/>
  <c r="S31" i="7"/>
  <c r="D29" i="15" s="1"/>
  <c r="M57" i="19"/>
  <c r="Y61" i="10"/>
  <c r="Y47" i="10"/>
  <c r="Y39" i="10"/>
  <c r="R362" i="21"/>
  <c r="S141" i="7"/>
  <c r="D139" i="15" s="1"/>
  <c r="R403" i="21"/>
  <c r="S339" i="7"/>
  <c r="D337" i="15" s="1"/>
  <c r="S159" i="7"/>
  <c r="D157" i="15" s="1"/>
  <c r="R111" i="21"/>
  <c r="S242" i="7"/>
  <c r="D240" i="15" s="1"/>
  <c r="S284" i="7"/>
  <c r="D282" i="15" s="1"/>
  <c r="R137" i="21"/>
  <c r="R355" i="21"/>
  <c r="R225" i="21"/>
  <c r="M60" i="19"/>
  <c r="Y24" i="10"/>
  <c r="S55" i="7"/>
  <c r="D53" i="15" s="1"/>
  <c r="Y51" i="10"/>
  <c r="S13" i="7"/>
  <c r="D11" i="15" s="1"/>
  <c r="R356" i="21"/>
  <c r="S107" i="7"/>
  <c r="D105" i="15" s="1"/>
  <c r="S419" i="7"/>
  <c r="D417" i="15" s="1"/>
  <c r="S15" i="7"/>
  <c r="D13" i="15" s="1"/>
  <c r="R207" i="21"/>
  <c r="R117" i="21"/>
  <c r="S405" i="7"/>
  <c r="D403" i="15" s="1"/>
  <c r="R57" i="21"/>
  <c r="R33" i="21"/>
  <c r="S102" i="7"/>
  <c r="D100" i="15" s="1"/>
  <c r="S156" i="7"/>
  <c r="D154" i="15" s="1"/>
  <c r="S379" i="7"/>
  <c r="D377" i="15" s="1"/>
  <c r="R44" i="21"/>
  <c r="R116" i="21"/>
  <c r="Y53" i="10"/>
  <c r="Y41" i="10"/>
  <c r="Y7" i="10"/>
  <c r="Y35" i="10"/>
  <c r="S95" i="7"/>
  <c r="D93" i="15" s="1"/>
  <c r="R17" i="21"/>
  <c r="R65" i="21"/>
  <c r="R2" i="21"/>
  <c r="S176" i="7"/>
  <c r="D174" i="15" s="1"/>
  <c r="R237" i="21"/>
  <c r="R266" i="21"/>
  <c r="R288" i="21"/>
  <c r="S247" i="7"/>
  <c r="D245" i="15" s="1"/>
  <c r="R178" i="21"/>
  <c r="M75" i="19"/>
  <c r="R43" i="21"/>
  <c r="R41" i="21"/>
  <c r="M62" i="19"/>
  <c r="S365" i="7"/>
  <c r="D363" i="15" s="1"/>
  <c r="S245" i="7"/>
  <c r="D243" i="15" s="1"/>
  <c r="S265" i="7"/>
  <c r="D263" i="15" s="1"/>
  <c r="R150" i="21"/>
  <c r="R311" i="21"/>
  <c r="R361" i="21"/>
  <c r="R200" i="21"/>
  <c r="S385" i="7"/>
  <c r="D383" i="15" s="1"/>
  <c r="S59" i="7"/>
  <c r="D57" i="15" s="1"/>
  <c r="S57" i="7"/>
  <c r="D55" i="15" s="1"/>
  <c r="M44" i="19"/>
  <c r="S307" i="7"/>
  <c r="D305" i="15" s="1"/>
  <c r="R393" i="21"/>
  <c r="R81" i="21"/>
  <c r="R247" i="21"/>
  <c r="S401" i="7"/>
  <c r="D399" i="15" s="1"/>
  <c r="R5" i="21"/>
  <c r="M13" i="19"/>
  <c r="R223" i="21"/>
  <c r="Y59" i="10"/>
  <c r="Y71" i="10"/>
  <c r="Y70" i="10"/>
  <c r="Y32" i="10"/>
  <c r="R368" i="21"/>
  <c r="S353" i="7"/>
  <c r="D351" i="15" s="1"/>
  <c r="R294" i="21"/>
  <c r="R95" i="21"/>
  <c r="R246" i="21"/>
  <c r="R380" i="21"/>
  <c r="R341" i="21"/>
  <c r="R179" i="21"/>
  <c r="S285" i="7"/>
  <c r="D283" i="15" s="1"/>
  <c r="R90" i="21"/>
  <c r="S326" i="7"/>
  <c r="D324" i="15" s="1"/>
  <c r="S218" i="7"/>
  <c r="D216" i="15" s="1"/>
  <c r="R38" i="21"/>
  <c r="S64" i="7"/>
  <c r="D62" i="15" s="1"/>
  <c r="R285" i="21"/>
  <c r="Y38" i="10"/>
  <c r="Y54" i="10"/>
  <c r="Y30" i="10"/>
  <c r="Y48" i="10"/>
  <c r="S382" i="7"/>
  <c r="D380" i="15" s="1"/>
  <c r="S194" i="7"/>
  <c r="D192" i="15" s="1"/>
  <c r="S219" i="7"/>
  <c r="D217" i="15" s="1"/>
  <c r="S290" i="7"/>
  <c r="D288" i="15" s="1"/>
  <c r="M14" i="19"/>
  <c r="M30" i="19"/>
  <c r="S186" i="7"/>
  <c r="D184" i="15" s="1"/>
  <c r="R280" i="21"/>
  <c r="R217" i="21"/>
  <c r="M48" i="19"/>
  <c r="M64" i="19"/>
  <c r="M19" i="19"/>
  <c r="R400" i="21"/>
  <c r="S330" i="7"/>
  <c r="D328" i="15" s="1"/>
  <c r="R129" i="21"/>
  <c r="S303" i="7"/>
  <c r="D301" i="15" s="1"/>
  <c r="M74" i="19"/>
  <c r="S305" i="7"/>
  <c r="D303" i="15" s="1"/>
  <c r="R417" i="21"/>
  <c r="M70" i="19"/>
  <c r="R415" i="21"/>
  <c r="R365" i="21"/>
  <c r="S396" i="7"/>
  <c r="D394" i="15" s="1"/>
  <c r="S343" i="7"/>
  <c r="D341" i="15" s="1"/>
  <c r="S399" i="7"/>
  <c r="D397" i="15" s="1"/>
  <c r="R13" i="21"/>
  <c r="S327" i="7"/>
  <c r="D325" i="15" s="1"/>
  <c r="R215" i="21"/>
  <c r="S257" i="7"/>
  <c r="D255" i="15" s="1"/>
  <c r="S50" i="7"/>
  <c r="D48" i="15" s="1"/>
  <c r="R420" i="21"/>
  <c r="R126" i="21"/>
  <c r="R125" i="21"/>
  <c r="R304" i="21"/>
  <c r="R36" i="21"/>
  <c r="S289" i="7"/>
  <c r="D287" i="15" s="1"/>
  <c r="Y34" i="10"/>
  <c r="Y29" i="10"/>
  <c r="Y13" i="10"/>
  <c r="Y68" i="10"/>
  <c r="R169" i="21"/>
  <c r="S231" i="7"/>
  <c r="D229" i="15" s="1"/>
  <c r="R185" i="21"/>
  <c r="M51" i="19"/>
  <c r="R373" i="21"/>
  <c r="M43" i="19"/>
  <c r="M20" i="19"/>
  <c r="R61" i="21"/>
  <c r="Y10" i="10"/>
  <c r="S72" i="7"/>
  <c r="D70" i="15" s="1"/>
  <c r="R347" i="21"/>
  <c r="S109" i="7"/>
  <c r="D107" i="15" s="1"/>
  <c r="R331" i="21"/>
  <c r="S196" i="7"/>
  <c r="D194" i="15" s="1"/>
  <c r="R234" i="21"/>
  <c r="S201" i="7"/>
  <c r="D199" i="15" s="1"/>
  <c r="S70" i="7"/>
  <c r="D68" i="15" s="1"/>
  <c r="R212" i="21"/>
  <c r="R229" i="21"/>
  <c r="M61" i="19"/>
  <c r="M22" i="19"/>
  <c r="R52" i="21"/>
  <c r="Y37" i="10"/>
  <c r="Y50" i="10"/>
  <c r="S301" i="7"/>
  <c r="D299" i="15" s="1"/>
  <c r="S150" i="7"/>
  <c r="D148" i="15" s="1"/>
  <c r="S94" i="7"/>
  <c r="D92" i="15" s="1"/>
  <c r="S21" i="7"/>
  <c r="D19" i="15" s="1"/>
  <c r="S83" i="7"/>
  <c r="D81" i="15" s="1"/>
  <c r="S397" i="7"/>
  <c r="D395" i="15" s="1"/>
  <c r="S171" i="7"/>
  <c r="D169" i="15" s="1"/>
  <c r="R19" i="21"/>
  <c r="Y72" i="10"/>
  <c r="Y4" i="10"/>
  <c r="S10" i="7"/>
  <c r="D8" i="15" s="1"/>
  <c r="S268" i="7"/>
  <c r="D266" i="15" s="1"/>
  <c r="S32" i="7"/>
  <c r="D30" i="15" s="1"/>
  <c r="S100" i="7"/>
  <c r="D98" i="15" s="1"/>
  <c r="S122" i="7"/>
  <c r="D120" i="15" s="1"/>
  <c r="R16" i="21"/>
  <c r="S25" i="7"/>
  <c r="D23" i="15" s="1"/>
  <c r="R140" i="21"/>
  <c r="S376" i="7"/>
  <c r="D374" i="15" s="1"/>
  <c r="R160" i="21"/>
  <c r="R56" i="21"/>
  <c r="R265" i="21"/>
  <c r="Y55" i="10"/>
  <c r="Y8" i="10"/>
  <c r="R180" i="21"/>
  <c r="R170" i="21"/>
  <c r="S61" i="7"/>
  <c r="D59" i="15" s="1"/>
  <c r="S88" i="7"/>
  <c r="D86" i="15" s="1"/>
  <c r="R337" i="21"/>
  <c r="M31" i="19"/>
  <c r="R388" i="21"/>
  <c r="R226" i="21"/>
  <c r="S370" i="7"/>
  <c r="D368" i="15" s="1"/>
  <c r="R359" i="21"/>
  <c r="S391" i="7"/>
  <c r="D389" i="15" s="1"/>
  <c r="S408" i="7"/>
  <c r="D406" i="15" s="1"/>
  <c r="S118" i="7"/>
  <c r="D116" i="15" s="1"/>
  <c r="R91" i="21"/>
  <c r="R166" i="21"/>
  <c r="R119" i="21"/>
  <c r="S259" i="7"/>
  <c r="D257" i="15" s="1"/>
  <c r="Y43" i="10"/>
  <c r="Y20" i="10"/>
  <c r="Y58" i="10"/>
  <c r="M59" i="19"/>
  <c r="S269" i="7"/>
  <c r="D267" i="15" s="1"/>
  <c r="R49" i="21"/>
  <c r="R279" i="21"/>
  <c r="S209" i="7"/>
  <c r="D207" i="15" s="1"/>
  <c r="R370" i="21"/>
  <c r="R188" i="21"/>
  <c r="R313" i="21"/>
  <c r="R101" i="21"/>
  <c r="S258" i="7"/>
  <c r="D256" i="15" s="1"/>
  <c r="R107" i="21"/>
  <c r="R260" i="21"/>
  <c r="R230" i="21"/>
  <c r="R138" i="21"/>
  <c r="M34" i="19"/>
  <c r="S217" i="7"/>
  <c r="D215" i="15" s="1"/>
  <c r="S392" i="7"/>
  <c r="D390" i="15" s="1"/>
  <c r="M18" i="19"/>
  <c r="R216" i="21"/>
  <c r="S157" i="7"/>
  <c r="D155" i="15" s="1"/>
  <c r="R315" i="21"/>
  <c r="R103" i="21"/>
  <c r="R99" i="21"/>
  <c r="M29" i="19"/>
  <c r="R201" i="21"/>
  <c r="S211" i="7"/>
  <c r="D209" i="15" s="1"/>
  <c r="S409" i="7"/>
  <c r="D407" i="15" s="1"/>
  <c r="R382" i="21"/>
  <c r="S7" i="7"/>
  <c r="D5" i="15" s="1"/>
  <c r="S422" i="7"/>
  <c r="D420" i="15" s="1"/>
  <c r="S421" i="7"/>
  <c r="D419" i="15" s="1"/>
  <c r="R323" i="21"/>
  <c r="R390" i="21"/>
  <c r="R267" i="21"/>
  <c r="Y25" i="10"/>
  <c r="Y12" i="10"/>
  <c r="Y45" i="10"/>
  <c r="S96" i="7"/>
  <c r="D94" i="15" s="1"/>
  <c r="R358" i="21"/>
  <c r="R108" i="21"/>
  <c r="S256" i="7"/>
  <c r="D254" i="15" s="1"/>
  <c r="S183" i="7"/>
  <c r="D181" i="15" s="1"/>
  <c r="S238" i="7"/>
  <c r="D236" i="15" s="1"/>
  <c r="R192" i="21"/>
  <c r="R349" i="21"/>
  <c r="S272" i="7"/>
  <c r="D270" i="15" s="1"/>
  <c r="S276" i="7"/>
  <c r="D274" i="15" s="1"/>
  <c r="S119" i="7"/>
  <c r="D117" i="15" s="1"/>
  <c r="S89" i="7"/>
  <c r="D87" i="15" s="1"/>
  <c r="S337" i="7"/>
  <c r="D335" i="15" s="1"/>
  <c r="R384" i="21"/>
  <c r="S308" i="7"/>
  <c r="D306" i="15" s="1"/>
  <c r="R121" i="21"/>
  <c r="Y14" i="10"/>
  <c r="Y28" i="10"/>
  <c r="Y56" i="10"/>
  <c r="Y16" i="10"/>
  <c r="S22" i="7"/>
  <c r="D20" i="15" s="1"/>
  <c r="R369" i="21"/>
  <c r="S403" i="7"/>
  <c r="D401" i="15" s="1"/>
  <c r="S161" i="7"/>
  <c r="D159" i="15" s="1"/>
  <c r="S348" i="7"/>
  <c r="D346" i="15" s="1"/>
  <c r="S375" i="7"/>
  <c r="D373" i="15" s="1"/>
  <c r="R141" i="21"/>
  <c r="R48" i="21"/>
  <c r="M28" i="19"/>
  <c r="S179" i="7"/>
  <c r="D177" i="15" s="1"/>
  <c r="R209" i="21"/>
  <c r="R353" i="21"/>
  <c r="R69" i="21"/>
  <c r="R157" i="21"/>
  <c r="S395" i="7"/>
  <c r="D393" i="15" s="1"/>
  <c r="M36" i="19"/>
  <c r="S137" i="7"/>
  <c r="D135" i="15" s="1"/>
  <c r="S254" i="7"/>
  <c r="D252" i="15" s="1"/>
  <c r="R219" i="21"/>
  <c r="R375" i="21"/>
  <c r="S377" i="7"/>
  <c r="D375" i="15" s="1"/>
  <c r="R332" i="21"/>
  <c r="S116" i="7"/>
  <c r="D114" i="15" s="1"/>
  <c r="R283" i="21"/>
  <c r="S127" i="7"/>
  <c r="D125" i="15" s="1"/>
  <c r="S250" i="7"/>
  <c r="D248" i="15" s="1"/>
  <c r="S302" i="7"/>
  <c r="D300" i="15" s="1"/>
  <c r="S47" i="7"/>
  <c r="D45" i="15" s="1"/>
  <c r="M52" i="19"/>
  <c r="S131" i="7"/>
  <c r="D129" i="15" s="1"/>
  <c r="S84" i="7"/>
  <c r="D82" i="15" s="1"/>
  <c r="R15" i="21"/>
  <c r="M58" i="19"/>
  <c r="R228" i="21"/>
  <c r="S407" i="7"/>
  <c r="D405" i="15" s="1"/>
  <c r="Y60" i="10"/>
  <c r="Y49" i="10"/>
  <c r="Y62" i="10"/>
  <c r="Y73" i="10"/>
  <c r="Y63" i="10"/>
  <c r="S135" i="7"/>
  <c r="D133" i="15" s="1"/>
  <c r="S236" i="7"/>
  <c r="D234" i="15" s="1"/>
  <c r="R299" i="21"/>
  <c r="S410" i="7"/>
  <c r="D408" i="15" s="1"/>
  <c r="S142" i="7"/>
  <c r="D140" i="15" s="1"/>
  <c r="S347" i="7"/>
  <c r="D345" i="15" s="1"/>
  <c r="S86" i="7"/>
  <c r="D84" i="15" s="1"/>
  <c r="S223" i="7"/>
  <c r="D221" i="15" s="1"/>
  <c r="Y21" i="10"/>
  <c r="S293" i="7"/>
  <c r="D291" i="15" s="1"/>
  <c r="S387" i="7"/>
  <c r="D385" i="15" s="1"/>
  <c r="S413" i="7"/>
  <c r="D411" i="15" s="1"/>
  <c r="R408" i="21"/>
  <c r="S262" i="7"/>
  <c r="D260" i="15" s="1"/>
  <c r="S334" i="7"/>
  <c r="D332" i="15" s="1"/>
  <c r="S321" i="7"/>
  <c r="D319" i="15" s="1"/>
  <c r="S352" i="7"/>
  <c r="D350" i="15" s="1"/>
  <c r="S167" i="7"/>
  <c r="D165" i="15" s="1"/>
  <c r="R334" i="21"/>
  <c r="S148" i="7"/>
  <c r="D146" i="15" s="1"/>
  <c r="R411" i="21"/>
  <c r="S270" i="7"/>
  <c r="D268" i="15" s="1"/>
  <c r="S41" i="7"/>
  <c r="D39" i="15" s="1"/>
  <c r="S216" i="7"/>
  <c r="D214" i="15" s="1"/>
  <c r="R352" i="21"/>
  <c r="S393" i="7"/>
  <c r="D391" i="15" s="1"/>
  <c r="S153" i="7"/>
  <c r="D151" i="15" s="1"/>
  <c r="Y11" i="10"/>
  <c r="S275" i="7"/>
  <c r="D273" i="15" s="1"/>
  <c r="M17" i="19"/>
  <c r="S151" i="7"/>
  <c r="D149" i="15" s="1"/>
  <c r="S101" i="7"/>
  <c r="D99" i="15" s="1"/>
  <c r="S169" i="7"/>
  <c r="D167" i="15" s="1"/>
  <c r="S56" i="7"/>
  <c r="D54" i="15" s="1"/>
  <c r="R118" i="21"/>
  <c r="R124" i="21"/>
  <c r="S104" i="7"/>
  <c r="D102" i="15" s="1"/>
  <c r="M38" i="19"/>
  <c r="R123" i="21"/>
  <c r="R419" i="21"/>
  <c r="S363" i="7"/>
  <c r="D361" i="15" s="1"/>
  <c r="S364" i="7"/>
  <c r="D362" i="15" s="1"/>
  <c r="S192" i="7"/>
  <c r="D190" i="15" s="1"/>
  <c r="R297" i="21"/>
  <c r="Y65" i="10"/>
  <c r="Y44" i="10"/>
  <c r="Y15" i="10"/>
  <c r="Y52" i="10"/>
  <c r="R270" i="21"/>
  <c r="S206" i="7"/>
  <c r="D204" i="15" s="1"/>
  <c r="S249" i="7"/>
  <c r="D247" i="15" s="1"/>
  <c r="R258" i="21"/>
  <c r="R32" i="21"/>
  <c r="S20" i="7"/>
  <c r="D18" i="15" s="1"/>
  <c r="S267" i="7"/>
  <c r="D265" i="15" s="1"/>
  <c r="S316" i="7"/>
  <c r="D314" i="15" s="1"/>
  <c r="R183" i="21"/>
  <c r="R350" i="21"/>
  <c r="S234" i="7"/>
  <c r="D232" i="15" s="1"/>
  <c r="R199" i="21"/>
  <c r="R198" i="21"/>
  <c r="M54" i="19"/>
  <c r="R211" i="21"/>
  <c r="S246" i="7"/>
  <c r="D244" i="15" s="1"/>
  <c r="R206" i="21"/>
  <c r="R345" i="21"/>
  <c r="S180" i="7"/>
  <c r="D178" i="15" s="1"/>
  <c r="S386" i="7"/>
  <c r="D384" i="15" s="1"/>
  <c r="S208" i="7"/>
  <c r="D206" i="15" s="1"/>
  <c r="R20" i="21"/>
  <c r="M39" i="19"/>
  <c r="R407" i="21"/>
  <c r="S243" i="7"/>
  <c r="D241" i="15" s="1"/>
  <c r="S287" i="7"/>
  <c r="D285" i="15" s="1"/>
  <c r="S105" i="7"/>
  <c r="D103" i="15" s="1"/>
  <c r="S204" i="7"/>
  <c r="D202" i="15" s="1"/>
  <c r="S27" i="7"/>
  <c r="D25" i="15" s="1"/>
  <c r="S152" i="7"/>
  <c r="D150" i="15" s="1"/>
  <c r="M15" i="19"/>
  <c r="S207" i="7"/>
  <c r="D205" i="15" s="1"/>
  <c r="S51" i="7"/>
  <c r="D49" i="15" s="1"/>
  <c r="Y66" i="10"/>
  <c r="Y6" i="10"/>
  <c r="Y36" i="10"/>
  <c r="Y26" i="10"/>
  <c r="M10" i="19"/>
  <c r="R114" i="21"/>
  <c r="M55" i="19"/>
  <c r="R84" i="21"/>
  <c r="R55" i="21"/>
  <c r="S355" i="7"/>
  <c r="D353" i="15" s="1"/>
  <c r="R175" i="21"/>
  <c r="S342" i="7"/>
  <c r="D340" i="15" s="1"/>
  <c r="R398" i="21"/>
  <c r="R416" i="21"/>
  <c r="R307" i="21"/>
  <c r="S362" i="7"/>
  <c r="D360" i="15" s="1"/>
  <c r="R391" i="21"/>
  <c r="S230" i="7"/>
  <c r="D228" i="15" s="1"/>
  <c r="R97" i="21"/>
  <c r="S271" i="7"/>
  <c r="D269" i="15" s="1"/>
  <c r="Y69" i="10"/>
  <c r="Y23" i="10"/>
  <c r="Y31" i="10"/>
  <c r="Y18" i="10"/>
  <c r="S251" i="7"/>
  <c r="D249" i="15" s="1"/>
  <c r="S17" i="7"/>
  <c r="D15" i="15" s="1"/>
  <c r="S253" i="7"/>
  <c r="D251" i="15" s="1"/>
  <c r="S184" i="7"/>
  <c r="D182" i="15" s="1"/>
  <c r="S233" i="7"/>
  <c r="D231" i="15" s="1"/>
  <c r="R298" i="21"/>
  <c r="R23" i="21"/>
  <c r="S136" i="7"/>
  <c r="D134" i="15" s="1"/>
  <c r="R261" i="21"/>
  <c r="M42" i="19"/>
  <c r="R145" i="21"/>
  <c r="R404" i="21"/>
  <c r="S415" i="7"/>
  <c r="D413" i="15" s="1"/>
  <c r="S283" i="7"/>
  <c r="D281" i="15" s="1"/>
  <c r="S90" i="7"/>
  <c r="D88" i="15" s="1"/>
  <c r="R327" i="21"/>
  <c r="S26" i="7"/>
  <c r="D24" i="15" s="1"/>
  <c r="R269" i="21"/>
  <c r="S221" i="7"/>
  <c r="D219" i="15" s="1"/>
  <c r="R238" i="21"/>
  <c r="R151" i="21"/>
  <c r="S138" i="7"/>
  <c r="D136" i="15" s="1"/>
  <c r="R159" i="21"/>
  <c r="S227" i="7"/>
  <c r="D225" i="15" s="1"/>
  <c r="R292" i="21"/>
  <c r="S133" i="7"/>
  <c r="D131" i="15" s="1"/>
  <c r="R54" i="21"/>
  <c r="S309" i="7"/>
  <c r="D307" i="15" s="1"/>
  <c r="S146" i="7"/>
  <c r="D144" i="15" s="1"/>
  <c r="R73" i="21"/>
  <c r="S358" i="7"/>
  <c r="D356" i="15" s="1"/>
  <c r="S34" i="7"/>
  <c r="D32" i="15" s="1"/>
  <c r="R87" i="21"/>
  <c r="S274" i="7"/>
  <c r="D272" i="15" s="1"/>
  <c r="S38" i="7"/>
  <c r="D36" i="15" s="1"/>
  <c r="Y46" i="10"/>
  <c r="Y5" i="10"/>
  <c r="Y9" i="10"/>
  <c r="Y27" i="10"/>
  <c r="S132" i="7"/>
  <c r="D130" i="15" s="1"/>
  <c r="R222" i="21"/>
  <c r="R8" i="21"/>
  <c r="R89" i="21"/>
  <c r="R3" i="21"/>
  <c r="R340" i="21"/>
  <c r="S11" i="7"/>
  <c r="D9" i="15" s="1"/>
  <c r="S168" i="7"/>
  <c r="D166" i="15" s="1"/>
  <c r="R310" i="21"/>
  <c r="S198" i="7"/>
  <c r="D196" i="15" s="1"/>
  <c r="S80" i="7"/>
  <c r="D78" i="15" s="1"/>
  <c r="S277" i="7"/>
  <c r="D275" i="15" s="1"/>
  <c r="S314" i="7"/>
  <c r="D312" i="15" s="1"/>
  <c r="S288" i="7"/>
  <c r="D286" i="15" s="1"/>
  <c r="R387" i="21"/>
  <c r="S37" i="7"/>
  <c r="D35" i="15" s="1"/>
  <c r="S143" i="7"/>
  <c r="D141" i="15" s="1"/>
  <c r="R128" i="21"/>
  <c r="R176" i="21"/>
  <c r="M67" i="19"/>
  <c r="S280" i="7"/>
  <c r="D278" i="15" s="1"/>
  <c r="S200" i="7"/>
  <c r="D198" i="15" s="1"/>
  <c r="S91" i="7"/>
  <c r="D89" i="15" s="1"/>
  <c r="R12" i="21"/>
  <c r="R264" i="21"/>
  <c r="S14" i="7"/>
  <c r="D12" i="15" s="1"/>
  <c r="S383" i="7"/>
  <c r="D381" i="15" s="1"/>
  <c r="S65" i="7"/>
  <c r="D63" i="15" s="1"/>
  <c r="R189" i="21"/>
  <c r="R162" i="21"/>
  <c r="R45" i="21"/>
  <c r="S212" i="7"/>
  <c r="D210" i="15" s="1"/>
  <c r="S82" i="7"/>
  <c r="D80" i="15" s="1"/>
  <c r="S172" i="7"/>
  <c r="D170" i="15" s="1"/>
  <c r="R281" i="21"/>
  <c r="S412" i="7"/>
  <c r="D410" i="15" s="1"/>
  <c r="R187" i="21"/>
  <c r="R62" i="21"/>
  <c r="S174" i="7"/>
  <c r="D172" i="15" s="1"/>
  <c r="S354" i="7"/>
  <c r="D352" i="15" s="1"/>
  <c r="S6" i="7"/>
  <c r="D4" i="15" s="1"/>
  <c r="R6" i="21"/>
  <c r="S111" i="7"/>
  <c r="D109" i="15" s="1"/>
  <c r="R405" i="21"/>
  <c r="R112" i="21"/>
  <c r="R379" i="21"/>
  <c r="S185" i="7"/>
  <c r="D183" i="15" s="1"/>
  <c r="M50" i="19"/>
  <c r="R47" i="21"/>
  <c r="S103" i="7"/>
  <c r="D101" i="15" s="1"/>
  <c r="S173" i="7"/>
  <c r="D171" i="15" s="1"/>
  <c r="R184" i="21"/>
  <c r="S333" i="7"/>
  <c r="D331" i="15" s="1"/>
  <c r="S344" i="7"/>
  <c r="D342" i="15" s="1"/>
  <c r="M9" i="19"/>
  <c r="R357" i="21"/>
  <c r="S120" i="7"/>
  <c r="D118" i="15" s="1"/>
  <c r="S400" i="7"/>
  <c r="D398" i="15" s="1"/>
  <c r="S346" i="7"/>
  <c r="D344" i="15" s="1"/>
  <c r="R100" i="21"/>
  <c r="S97" i="7"/>
  <c r="D95" i="15" s="1"/>
  <c r="S129" i="7"/>
  <c r="D127" i="15" s="1"/>
  <c r="S16" i="7"/>
  <c r="D14" i="15" s="1"/>
  <c r="R309" i="21"/>
  <c r="R18" i="21"/>
  <c r="R53" i="21"/>
  <c r="S197" i="7"/>
  <c r="D195" i="15" s="1"/>
  <c r="S191" i="7"/>
  <c r="D189" i="15" s="1"/>
  <c r="R190" i="21"/>
  <c r="R328" i="21"/>
  <c r="S224" i="7"/>
  <c r="D222" i="15" s="1"/>
  <c r="M65" i="19"/>
  <c r="R173" i="21"/>
  <c r="S388" i="7"/>
  <c r="D386" i="15" s="1"/>
  <c r="S260" i="7"/>
  <c r="D258" i="15" s="1"/>
  <c r="S18" i="7"/>
  <c r="D16" i="15" s="1"/>
  <c r="S311" i="7"/>
  <c r="D309" i="15" s="1"/>
  <c r="R82" i="21"/>
  <c r="S360" i="7"/>
  <c r="D358" i="15" s="1"/>
  <c r="R130" i="21"/>
  <c r="S232" i="7"/>
  <c r="D230" i="15" s="1"/>
  <c r="R305" i="21"/>
  <c r="S228" i="7"/>
  <c r="D226" i="15" s="1"/>
  <c r="S281" i="7"/>
  <c r="D279" i="15" s="1"/>
  <c r="R224" i="21"/>
  <c r="R397" i="21"/>
  <c r="S155" i="7"/>
  <c r="D153" i="15" s="1"/>
  <c r="S252" i="7"/>
  <c r="D250" i="15" s="1"/>
  <c r="R25" i="21"/>
  <c r="R186" i="21"/>
  <c r="R271" i="21"/>
  <c r="S42" i="7"/>
  <c r="D40" i="15" s="1"/>
  <c r="S98" i="7"/>
  <c r="D96" i="15" s="1"/>
  <c r="M37" i="19"/>
  <c r="R286" i="21"/>
  <c r="R172" i="21"/>
  <c r="R168" i="21"/>
  <c r="S374" i="7"/>
  <c r="D372" i="15" s="1"/>
  <c r="R295" i="21"/>
  <c r="S202" i="7"/>
  <c r="D200" i="15" s="1"/>
  <c r="R68" i="21"/>
  <c r="R396" i="21"/>
  <c r="S263" i="7"/>
  <c r="D261" i="15" s="1"/>
  <c r="S99" i="7"/>
  <c r="D97" i="15" s="1"/>
  <c r="S134" i="7"/>
  <c r="D132" i="15" s="1"/>
  <c r="S235" i="7"/>
  <c r="D233" i="15" s="1"/>
  <c r="R371" i="21"/>
  <c r="S324" i="7"/>
  <c r="D322" i="15" s="1"/>
  <c r="R63" i="21"/>
  <c r="R318" i="21"/>
  <c r="S19" i="7"/>
  <c r="D17" i="15" s="1"/>
  <c r="S373" i="7"/>
  <c r="D371" i="15" s="1"/>
  <c r="R182" i="21"/>
  <c r="S29" i="7"/>
  <c r="D27" i="15" s="1"/>
  <c r="R146" i="21"/>
  <c r="S45" i="7"/>
  <c r="D43" i="15" s="1"/>
  <c r="R402" i="21"/>
  <c r="R105" i="21"/>
  <c r="S320" i="7"/>
  <c r="D318" i="15" s="1"/>
  <c r="S340" i="7"/>
  <c r="D338" i="15" s="1"/>
  <c r="S306" i="7"/>
  <c r="D304" i="15" s="1"/>
  <c r="R96" i="21"/>
  <c r="R259" i="21"/>
  <c r="R132" i="21"/>
  <c r="R249" i="21"/>
  <c r="R14" i="21"/>
  <c r="S406" i="7"/>
  <c r="D404" i="15" s="1"/>
  <c r="S310" i="7"/>
  <c r="D308" i="15" s="1"/>
  <c r="R58" i="21"/>
  <c r="M26" i="19"/>
  <c r="M16" i="19"/>
  <c r="R282" i="21"/>
  <c r="R289" i="21"/>
  <c r="R322" i="21"/>
  <c r="R376" i="21"/>
  <c r="R92" i="21"/>
  <c r="S193" i="7"/>
  <c r="D191" i="15" s="1"/>
  <c r="S24" i="7"/>
  <c r="D22" i="15" s="1"/>
  <c r="S188" i="7"/>
  <c r="D186" i="15" s="1"/>
  <c r="R102" i="21"/>
  <c r="R75" i="21"/>
  <c r="S338" i="7"/>
  <c r="D336" i="15" s="1"/>
  <c r="R158" i="21"/>
  <c r="S418" i="7"/>
  <c r="D416" i="15" s="1"/>
  <c r="R147" i="21"/>
  <c r="R148" i="21"/>
  <c r="S71" i="7"/>
  <c r="D69" i="15" s="1"/>
  <c r="R335" i="21"/>
  <c r="R39" i="21"/>
  <c r="S8" i="7"/>
  <c r="D6" i="15" s="1"/>
  <c r="R248" i="21"/>
  <c r="S44" i="7"/>
  <c r="D42" i="15" s="1"/>
  <c r="R10" i="21"/>
  <c r="R24" i="21"/>
  <c r="M68" i="19"/>
  <c r="R317" i="21"/>
  <c r="S359" i="7"/>
  <c r="D357" i="15" s="1"/>
  <c r="R296" i="21"/>
  <c r="R401" i="21"/>
  <c r="R372" i="21"/>
  <c r="R131" i="21"/>
  <c r="S46" i="7"/>
  <c r="D44" i="15" s="1"/>
  <c r="S125" i="7"/>
  <c r="D123" i="15" s="1"/>
  <c r="R22" i="21"/>
  <c r="S49" i="7"/>
  <c r="D47" i="15" s="1"/>
  <c r="S341" i="7"/>
  <c r="D339" i="15" s="1"/>
  <c r="R29" i="21"/>
  <c r="R303" i="21"/>
  <c r="S54" i="7"/>
  <c r="D52" i="15" s="1"/>
  <c r="S23" i="7"/>
  <c r="D21" i="15" s="1"/>
  <c r="S222" i="7"/>
  <c r="D220" i="15" s="1"/>
  <c r="R254" i="21"/>
  <c r="S140" i="7"/>
  <c r="D138" i="15" s="1"/>
  <c r="R339" i="21"/>
  <c r="S74" i="7"/>
  <c r="D72" i="15" s="1"/>
  <c r="S175" i="7"/>
  <c r="D173" i="15" s="1"/>
  <c r="R293" i="21"/>
  <c r="S170" i="7"/>
  <c r="D168" i="15" s="1"/>
  <c r="R213" i="21"/>
  <c r="R193" i="21"/>
  <c r="R233" i="21"/>
  <c r="M21" i="19"/>
  <c r="R392" i="21"/>
  <c r="S69" i="7"/>
  <c r="D67" i="15" s="1"/>
  <c r="R245" i="21"/>
  <c r="R251" i="21"/>
  <c r="R167" i="21"/>
  <c r="R378" i="21"/>
  <c r="S163" i="7"/>
  <c r="D161" i="15" s="1"/>
  <c r="M45" i="19"/>
  <c r="M25" i="19"/>
  <c r="R76" i="21"/>
  <c r="S279" i="7"/>
  <c r="D277" i="15" s="1"/>
  <c r="R64" i="21"/>
  <c r="R133" i="21"/>
  <c r="R235" i="21"/>
  <c r="R275" i="21"/>
  <c r="R9" i="21"/>
  <c r="R194" i="21"/>
  <c r="S380" i="7"/>
  <c r="D378" i="15" s="1"/>
  <c r="S335" i="7"/>
  <c r="D333" i="15" s="1"/>
  <c r="R37" i="21"/>
  <c r="R383" i="21"/>
  <c r="S345" i="7"/>
  <c r="D343" i="15" s="1"/>
  <c r="M40" i="19"/>
  <c r="S187" i="7"/>
  <c r="D185" i="15" s="1"/>
  <c r="R21" i="21"/>
  <c r="R51" i="21"/>
  <c r="S331" i="7"/>
  <c r="D329" i="15" s="1"/>
  <c r="R241" i="21"/>
  <c r="R381" i="21"/>
  <c r="M6" i="19"/>
  <c r="S317" i="7"/>
  <c r="D315" i="15" s="1"/>
  <c r="S329" i="7"/>
  <c r="D327" i="15" s="1"/>
  <c r="M49" i="19"/>
  <c r="S124" i="7"/>
  <c r="D122" i="15" s="1"/>
  <c r="S85" i="7"/>
  <c r="D83" i="15" s="1"/>
  <c r="S411" i="7"/>
  <c r="D409" i="15" s="1"/>
  <c r="S349" i="7"/>
  <c r="D347" i="15" s="1"/>
  <c r="R26" i="21"/>
  <c r="S147" i="7"/>
  <c r="D145" i="15" s="1"/>
  <c r="R122" i="21"/>
  <c r="R136" i="21"/>
  <c r="S63" i="7"/>
  <c r="D61" i="15" s="1"/>
  <c r="R83" i="21"/>
  <c r="S123" i="7"/>
  <c r="D121" i="15" s="1"/>
  <c r="S402" i="7"/>
  <c r="D400" i="15" s="1"/>
  <c r="R27" i="21"/>
  <c r="S244" i="7"/>
  <c r="D242" i="15" s="1"/>
  <c r="S154" i="7"/>
  <c r="D152" i="15" s="1"/>
  <c r="S139" i="7"/>
  <c r="D137" i="15" s="1"/>
  <c r="S62" i="7"/>
  <c r="D60" i="15" s="1"/>
  <c r="M7" i="19"/>
  <c r="S322" i="7"/>
  <c r="D320" i="15" s="1"/>
  <c r="R231" i="21"/>
  <c r="R46" i="21"/>
  <c r="S371" i="7"/>
  <c r="D369" i="15" s="1"/>
  <c r="R30" i="21"/>
  <c r="M33" i="19"/>
  <c r="S273" i="7"/>
  <c r="D271" i="15" s="1"/>
  <c r="R143" i="21"/>
  <c r="S58" i="7"/>
  <c r="D56" i="15" s="1"/>
  <c r="R314" i="21"/>
  <c r="R218" i="21"/>
  <c r="S255" i="7"/>
  <c r="D253" i="15" s="1"/>
  <c r="S66" i="7"/>
  <c r="D64" i="15" s="1"/>
  <c r="R343" i="21"/>
  <c r="R113" i="21"/>
  <c r="M72" i="19"/>
  <c r="S239" i="7"/>
  <c r="D237" i="15" s="1"/>
  <c r="R242" i="21"/>
  <c r="R98" i="21"/>
  <c r="R177" i="21"/>
  <c r="S162" i="7"/>
  <c r="D160" i="15" s="1"/>
  <c r="R197" i="21"/>
  <c r="S75" i="7"/>
  <c r="D73" i="15" s="1"/>
  <c r="M69" i="19"/>
  <c r="R284" i="21"/>
  <c r="R300" i="21"/>
  <c r="R321" i="21"/>
  <c r="S292" i="7"/>
  <c r="D290" i="15" s="1"/>
  <c r="R385" i="21"/>
  <c r="S160" i="7"/>
  <c r="D158" i="15" s="1"/>
  <c r="S278" i="7"/>
  <c r="D276" i="15" s="1"/>
  <c r="S40" i="7"/>
  <c r="D38" i="15" s="1"/>
  <c r="S336" i="7"/>
  <c r="D334" i="15" s="1"/>
  <c r="R346" i="21"/>
  <c r="S261" i="7"/>
  <c r="D259" i="15" s="1"/>
  <c r="R277" i="21"/>
  <c r="R35" i="21"/>
  <c r="S39" i="7"/>
  <c r="D37" i="15" s="1"/>
  <c r="S394" i="7"/>
  <c r="D392" i="15" s="1"/>
  <c r="R410" i="21"/>
  <c r="S416" i="7"/>
  <c r="D414" i="15" s="1"/>
  <c r="S264" i="7"/>
  <c r="D262" i="15" s="1"/>
  <c r="R287" i="21"/>
  <c r="S181" i="7"/>
  <c r="D179" i="15" s="1"/>
  <c r="R78" i="21"/>
  <c r="R325" i="21"/>
  <c r="M12" i="19"/>
  <c r="S81" i="7"/>
  <c r="D79" i="15" s="1"/>
  <c r="S291" i="7"/>
  <c r="D289" i="15" s="1"/>
  <c r="S114" i="7"/>
  <c r="D112" i="15" s="1"/>
  <c r="R80" i="21"/>
  <c r="S417" i="7"/>
  <c r="D415" i="15" s="1"/>
  <c r="R66" i="21"/>
  <c r="S12" i="7"/>
  <c r="D10" i="15" s="1"/>
  <c r="R77" i="21"/>
  <c r="R232" i="21"/>
  <c r="R236" i="21"/>
  <c r="M41" i="19"/>
  <c r="R156" i="21"/>
  <c r="M35" i="19"/>
  <c r="S389" i="7"/>
  <c r="D387" i="15" s="1"/>
  <c r="R1" i="21"/>
  <c r="R291" i="21"/>
  <c r="S351" i="7"/>
  <c r="D349" i="15" s="1"/>
  <c r="R268" i="21"/>
  <c r="S76" i="7"/>
  <c r="D74" i="15" s="1"/>
  <c r="S92" i="7"/>
  <c r="D90" i="15" s="1"/>
  <c r="R210" i="21"/>
  <c r="R50" i="21"/>
  <c r="R134" i="21"/>
  <c r="R324" i="21"/>
  <c r="R79" i="21"/>
  <c r="S361" i="7"/>
  <c r="D359" i="15" s="1"/>
  <c r="S297" i="7"/>
  <c r="D295" i="15" s="1"/>
  <c r="M73" i="19"/>
  <c r="R412" i="21"/>
  <c r="S294" i="7"/>
  <c r="D292" i="15" s="1"/>
  <c r="R399" i="21"/>
  <c r="M71" i="19"/>
  <c r="S240" i="7"/>
  <c r="D238" i="15" s="1"/>
  <c r="M66" i="19"/>
  <c r="R255" i="21"/>
  <c r="R409" i="21"/>
  <c r="S158" i="7"/>
  <c r="D156" i="15" s="1"/>
  <c r="R227" i="21"/>
  <c r="S5" i="7"/>
  <c r="D3" i="15" s="1"/>
  <c r="S323" i="7"/>
  <c r="D321" i="15" s="1"/>
  <c r="R367" i="21"/>
  <c r="R59" i="21"/>
  <c r="S87" i="7"/>
  <c r="D85" i="15" s="1"/>
  <c r="S286" i="7"/>
  <c r="D284" i="15" s="1"/>
  <c r="R88" i="21"/>
  <c r="R85" i="21"/>
  <c r="R196" i="21"/>
  <c r="R163" i="21"/>
  <c r="M32" i="19"/>
  <c r="S73" i="7"/>
  <c r="D71" i="15" s="1"/>
  <c r="S35" i="7"/>
  <c r="D33" i="15" s="1"/>
  <c r="R28" i="21"/>
  <c r="R360" i="21"/>
  <c r="R74" i="21"/>
  <c r="R406" i="21"/>
  <c r="S182" i="7"/>
  <c r="D180" i="15" s="1"/>
  <c r="R115" i="21"/>
  <c r="S166" i="7"/>
  <c r="D164" i="15" s="1"/>
  <c r="M8" i="19"/>
  <c r="S177" i="7"/>
  <c r="D175" i="15" s="1"/>
  <c r="R263" i="21"/>
  <c r="R272" i="21"/>
  <c r="R395" i="21"/>
  <c r="R364" i="21"/>
  <c r="R250" i="21"/>
  <c r="R374" i="21"/>
  <c r="R418" i="21"/>
  <c r="R40" i="21"/>
  <c r="R320" i="21"/>
  <c r="M63" i="19"/>
  <c r="S117" i="7"/>
  <c r="D115" i="15" s="1"/>
  <c r="R278" i="21"/>
  <c r="R161" i="21"/>
  <c r="R316" i="21"/>
  <c r="S398" i="7"/>
  <c r="D396" i="15" s="1"/>
  <c r="R139" i="21"/>
  <c r="R155" i="21"/>
  <c r="R142" i="21"/>
  <c r="R240" i="21"/>
  <c r="S43" i="7"/>
  <c r="D41" i="15" s="1"/>
  <c r="S226" i="7"/>
  <c r="D224" i="15" s="1"/>
  <c r="R34" i="21"/>
  <c r="S319" i="7"/>
  <c r="D317" i="15" s="1"/>
  <c r="S113" i="7"/>
  <c r="D111" i="15" s="1"/>
  <c r="R319" i="21"/>
  <c r="S30" i="7"/>
  <c r="D28" i="15" s="1"/>
  <c r="M47" i="19"/>
  <c r="R106" i="21"/>
  <c r="M24" i="19"/>
  <c r="R165" i="21"/>
  <c r="S414" i="7"/>
  <c r="D412" i="15" s="1"/>
  <c r="S313" i="7"/>
  <c r="D311" i="15" s="1"/>
  <c r="S356" i="7"/>
  <c r="D354" i="15" s="1"/>
  <c r="S210" i="7"/>
  <c r="D208" i="15" s="1"/>
  <c r="S60" i="7"/>
  <c r="D58" i="15" s="1"/>
  <c r="S28" i="7"/>
  <c r="D26" i="15" s="1"/>
  <c r="S312" i="7"/>
  <c r="D310" i="15" s="1"/>
  <c r="S53" i="7"/>
  <c r="D51" i="15" s="1"/>
  <c r="S420" i="7"/>
  <c r="D418" i="15" s="1"/>
  <c r="R336" i="21"/>
  <c r="S149" i="7"/>
  <c r="D147" i="15" s="1"/>
  <c r="S78" i="7"/>
  <c r="D76" i="15" s="1"/>
  <c r="R70" i="21"/>
  <c r="S4" i="7"/>
  <c r="D2" i="15" s="1"/>
  <c r="S165" i="7"/>
  <c r="D163" i="15" s="1"/>
  <c r="R195" i="21"/>
  <c r="R164" i="21"/>
  <c r="S52" i="7"/>
  <c r="D50" i="15" s="1"/>
  <c r="S36" i="7"/>
  <c r="D34" i="15" s="1"/>
  <c r="R348" i="21"/>
  <c r="R7" i="21"/>
  <c r="R60" i="21"/>
  <c r="S357" i="7"/>
  <c r="D355" i="15" s="1"/>
  <c r="S195" i="7"/>
  <c r="D193" i="15" s="1"/>
  <c r="S33" i="7"/>
  <c r="D31" i="15" s="1"/>
  <c r="M23" i="19"/>
  <c r="S282" i="7"/>
  <c r="D280" i="15" s="1"/>
  <c r="R306" i="21"/>
  <c r="M27" i="19"/>
  <c r="R366" i="21"/>
  <c r="R67" i="21"/>
  <c r="S367" i="7"/>
  <c r="D365" i="15" s="1"/>
  <c r="S372" i="7"/>
  <c r="D370" i="15" s="1"/>
  <c r="S48" i="7"/>
  <c r="D46" i="15" s="1"/>
  <c r="R208" i="21"/>
  <c r="R302" i="21"/>
  <c r="S248" i="7"/>
  <c r="D246" i="15" s="1"/>
  <c r="R351" i="21"/>
  <c r="S68" i="7"/>
  <c r="D66" i="15" s="1"/>
  <c r="R377" i="21"/>
  <c r="R253" i="21"/>
  <c r="S384" i="7"/>
  <c r="D382" i="15" s="1"/>
  <c r="R273" i="21"/>
  <c r="S145" i="7"/>
  <c r="D143" i="15" s="1"/>
  <c r="R174" i="21"/>
  <c r="S366" i="7"/>
  <c r="D364" i="15" s="1"/>
  <c r="R338" i="21"/>
  <c r="R120" i="21"/>
  <c r="S225" i="7"/>
  <c r="D223" i="15" s="1"/>
  <c r="R202" i="21"/>
  <c r="R276" i="21"/>
  <c r="S390" i="7"/>
  <c r="D388" i="15" s="1"/>
  <c r="M53" i="19"/>
  <c r="S130" i="7"/>
  <c r="D128" i="15" s="1"/>
  <c r="R329" i="21"/>
  <c r="R94" i="21"/>
  <c r="R308" i="21"/>
  <c r="S299" i="7"/>
  <c r="D297" i="15" s="1"/>
  <c r="S404" i="7"/>
  <c r="D402" i="15" s="1"/>
  <c r="S178" i="7"/>
  <c r="D176" i="15" s="1"/>
  <c r="S315" i="7"/>
  <c r="D313" i="15" s="1"/>
  <c r="S423" i="7"/>
  <c r="D421" i="15" s="1"/>
  <c r="R171" i="21"/>
  <c r="S213" i="7"/>
  <c r="D211" i="15" s="1"/>
  <c r="R413" i="21"/>
  <c r="S300" i="7"/>
  <c r="D298" i="15" s="1"/>
  <c r="R72" i="21"/>
  <c r="R394" i="21"/>
  <c r="S126" i="7"/>
  <c r="D124" i="15" s="1"/>
  <c r="S328" i="7"/>
  <c r="D326" i="15" s="1"/>
  <c r="S350" i="7"/>
  <c r="D348" i="15" s="1"/>
  <c r="R274" i="21"/>
  <c r="R4" i="21"/>
  <c r="R354" i="21"/>
  <c r="R301" i="21"/>
  <c r="R181" i="21"/>
  <c r="R252" i="21"/>
  <c r="R149" i="21"/>
  <c r="S298" i="7"/>
  <c r="D296" i="15" s="1"/>
  <c r="S325" i="7"/>
  <c r="D323" i="15" s="1"/>
  <c r="R243" i="21"/>
  <c r="R93" i="21"/>
  <c r="S304" i="7"/>
  <c r="D302" i="15" s="1"/>
  <c r="S106" i="7"/>
  <c r="D104" i="15" s="1"/>
  <c r="S229" i="7"/>
  <c r="D227" i="15" s="1"/>
  <c r="R256" i="21"/>
  <c r="R127" i="21"/>
  <c r="S9" i="7"/>
  <c r="D7" i="15" s="1"/>
  <c r="S93" i="7"/>
  <c r="D91" i="15" s="1"/>
  <c r="R214" i="21"/>
  <c r="R262" i="21"/>
  <c r="S381" i="7"/>
  <c r="D379" i="15" s="1"/>
  <c r="R109" i="21"/>
  <c r="R257" i="21"/>
  <c r="R135" i="21"/>
  <c r="S108" i="7"/>
  <c r="D106" i="15" s="1"/>
  <c r="S368" i="7"/>
  <c r="D366" i="15" s="1"/>
  <c r="M11" i="19"/>
  <c r="S215" i="7"/>
  <c r="D213" i="15" s="1"/>
  <c r="R221" i="21"/>
  <c r="S318" i="7"/>
  <c r="D316" i="15" s="1"/>
  <c r="S220" i="7"/>
  <c r="D218" i="15" s="1"/>
  <c r="R42" i="21"/>
  <c r="S199" i="7"/>
  <c r="D197" i="15" s="1"/>
  <c r="R363" i="21"/>
  <c r="R220" i="21"/>
  <c r="S112" i="7"/>
  <c r="D110" i="15" s="1"/>
  <c r="S205" i="7"/>
  <c r="D203" i="15" s="1"/>
  <c r="S369" i="7"/>
  <c r="D367" i="15" s="1"/>
  <c r="S332" i="7"/>
  <c r="D330" i="15" s="1"/>
  <c r="R31" i="21"/>
  <c r="R144" i="21"/>
  <c r="S115" i="7"/>
  <c r="D113" i="15" s="1"/>
  <c r="R191" i="21"/>
  <c r="R153" i="21"/>
  <c r="R71" i="21"/>
  <c r="R203" i="21"/>
  <c r="S164" i="7"/>
  <c r="D162" i="15" s="1"/>
  <c r="R386" i="21"/>
  <c r="R344" i="21"/>
  <c r="R414" i="21"/>
  <c r="S378" i="7"/>
  <c r="D376" i="15" s="1"/>
  <c r="R11" i="21"/>
  <c r="S190" i="7"/>
  <c r="D188" i="15" s="1"/>
  <c r="M56" i="19"/>
  <c r="R86" i="21"/>
  <c r="R290" i="21"/>
  <c r="R154" i="21"/>
  <c r="S241" i="7"/>
  <c r="D239" i="15" s="1"/>
  <c r="R342" i="21"/>
  <c r="S295" i="7"/>
  <c r="D293" i="15" s="1"/>
  <c r="S77" i="7"/>
  <c r="D75" i="15" s="1"/>
  <c r="S296" i="7"/>
  <c r="D294" i="15" s="1"/>
  <c r="R205" i="21"/>
  <c r="Y42" i="10"/>
  <c r="Y64" i="10"/>
  <c r="Y67" i="10"/>
  <c r="Y17" i="10"/>
  <c r="Y74" i="10"/>
  <c r="Y101" i="10"/>
  <c r="Y97" i="10"/>
  <c r="Y109" i="10"/>
  <c r="Y121" i="10"/>
  <c r="Y85" i="10"/>
  <c r="Y78" i="10"/>
  <c r="Y90" i="10"/>
  <c r="Y102" i="10"/>
  <c r="Y130" i="10"/>
  <c r="Y83" i="10"/>
  <c r="Y143" i="10"/>
  <c r="Y77" i="10"/>
  <c r="Y86" i="10"/>
  <c r="Y114" i="10"/>
  <c r="Y110" i="10"/>
  <c r="Y122" i="10"/>
  <c r="Y75" i="10"/>
  <c r="Y80" i="10"/>
  <c r="Y104" i="10"/>
  <c r="Y116" i="10"/>
  <c r="Y128" i="10"/>
  <c r="Y92" i="10"/>
  <c r="Y81" i="10"/>
  <c r="Y93" i="10"/>
  <c r="Y105" i="10"/>
  <c r="Y133" i="10"/>
  <c r="Y126" i="10"/>
  <c r="Y79" i="10"/>
  <c r="Y84" i="10"/>
  <c r="Y89" i="10"/>
  <c r="Y117" i="10"/>
  <c r="Y113" i="10"/>
  <c r="Y125" i="10"/>
  <c r="Y134" i="10"/>
  <c r="Y87" i="10"/>
  <c r="Y108" i="10"/>
  <c r="Y115" i="10"/>
  <c r="Y111" i="10"/>
  <c r="Y123" i="10"/>
  <c r="Y135" i="10"/>
  <c r="Y99" i="10"/>
  <c r="Y88" i="10"/>
  <c r="Y100" i="10"/>
  <c r="Y112" i="10"/>
  <c r="Y140" i="10"/>
  <c r="Y138" i="10"/>
  <c r="Y91" i="10"/>
  <c r="Y96" i="10"/>
  <c r="Y124" i="10"/>
  <c r="Y120" i="10"/>
  <c r="Y132" i="10"/>
  <c r="Y137" i="10"/>
  <c r="Y98" i="10"/>
  <c r="Y94" i="10"/>
  <c r="Y106" i="10"/>
  <c r="Y118" i="10"/>
  <c r="Y82" i="10"/>
  <c r="Y142" i="10"/>
  <c r="Y95" i="10"/>
  <c r="Y107" i="10"/>
  <c r="Y119" i="10"/>
  <c r="Y76" i="10"/>
  <c r="Y129" i="10"/>
  <c r="Y136" i="10"/>
  <c r="Y141" i="10"/>
  <c r="Y103" i="10"/>
  <c r="Y131" i="10"/>
  <c r="Y127" i="10"/>
  <c r="Y139" i="10"/>
  <c r="R214" i="10"/>
  <c r="AD144" i="10" a="1"/>
  <c r="AD144" i="10" s="1"/>
  <c r="AJ144" i="10" s="1"/>
  <c r="AB144" i="10" a="1"/>
  <c r="AB144" i="10" s="1"/>
  <c r="AH144" i="10" s="1"/>
  <c r="AC144" i="10" a="1"/>
  <c r="AC144" i="10" s="1"/>
  <c r="AI144" i="10" s="1"/>
  <c r="W144" i="10" a="1"/>
  <c r="W144" i="10" s="1"/>
  <c r="R241" i="10"/>
  <c r="AD171" i="10" a="1"/>
  <c r="AD171" i="10" s="1"/>
  <c r="AJ171" i="10" s="1"/>
  <c r="AO171" i="10" s="1"/>
  <c r="AB171" i="10" a="1"/>
  <c r="AB171" i="10" s="1"/>
  <c r="AH171" i="10" s="1"/>
  <c r="AM171" i="10" s="1"/>
  <c r="AC171" i="10" a="1"/>
  <c r="AC171" i="10" s="1"/>
  <c r="AI171" i="10" s="1"/>
  <c r="AN171" i="10" s="1"/>
  <c r="W171" i="10" a="1"/>
  <c r="W171" i="10" s="1"/>
  <c r="R237" i="10"/>
  <c r="AD167" i="10" a="1"/>
  <c r="AD167" i="10" s="1"/>
  <c r="AJ167" i="10" s="1"/>
  <c r="AO167" i="10" s="1"/>
  <c r="AB167" i="10" a="1"/>
  <c r="AB167" i="10" s="1"/>
  <c r="AH167" i="10" s="1"/>
  <c r="AM167" i="10" s="1"/>
  <c r="AC167" i="10" a="1"/>
  <c r="AC167" i="10" s="1"/>
  <c r="AI167" i="10" s="1"/>
  <c r="AN167" i="10" s="1"/>
  <c r="W167" i="10" a="1"/>
  <c r="W167" i="10" s="1"/>
  <c r="R249" i="10"/>
  <c r="AD179" i="10" a="1"/>
  <c r="AD179" i="10" s="1"/>
  <c r="AJ179" i="10" s="1"/>
  <c r="AO179" i="10" s="1"/>
  <c r="AB179" i="10" a="1"/>
  <c r="AB179" i="10" s="1"/>
  <c r="AH179" i="10" s="1"/>
  <c r="AM179" i="10" s="1"/>
  <c r="AC179" i="10" a="1"/>
  <c r="AC179" i="10" s="1"/>
  <c r="AI179" i="10" s="1"/>
  <c r="AN179" i="10" s="1"/>
  <c r="W179" i="10" a="1"/>
  <c r="W179" i="10" s="1"/>
  <c r="R261" i="10"/>
  <c r="AD191" i="10" a="1"/>
  <c r="AD191" i="10" s="1"/>
  <c r="AJ191" i="10" s="1"/>
  <c r="AO191" i="10" s="1"/>
  <c r="AB191" i="10" a="1"/>
  <c r="AB191" i="10" s="1"/>
  <c r="AH191" i="10" s="1"/>
  <c r="AM191" i="10" s="1"/>
  <c r="AC191" i="10" a="1"/>
  <c r="AC191" i="10" s="1"/>
  <c r="AI191" i="10" s="1"/>
  <c r="AN191" i="10" s="1"/>
  <c r="W191" i="10" a="1"/>
  <c r="W191" i="10" s="1"/>
  <c r="R225" i="10"/>
  <c r="AD155" i="10" a="1"/>
  <c r="AD155" i="10" s="1"/>
  <c r="AJ155" i="10" s="1"/>
  <c r="AB155" i="10" a="1"/>
  <c r="AB155" i="10" s="1"/>
  <c r="AH155" i="10" s="1"/>
  <c r="AC155" i="10" a="1"/>
  <c r="AC155" i="10" s="1"/>
  <c r="AI155" i="10" s="1"/>
  <c r="W155" i="10" a="1"/>
  <c r="W155" i="10" s="1"/>
  <c r="R218" i="10"/>
  <c r="AD148" i="10" a="1"/>
  <c r="AD148" i="10" s="1"/>
  <c r="AJ148" i="10" s="1"/>
  <c r="AB148" i="10" a="1"/>
  <c r="AB148" i="10" s="1"/>
  <c r="AH148" i="10" s="1"/>
  <c r="AC148" i="10" a="1"/>
  <c r="AC148" i="10" s="1"/>
  <c r="AI148" i="10" s="1"/>
  <c r="W148" i="10" a="1"/>
  <c r="W148" i="10" s="1"/>
  <c r="R230" i="10"/>
  <c r="AD160" i="10" a="1"/>
  <c r="AD160" i="10" s="1"/>
  <c r="AJ160" i="10" s="1"/>
  <c r="AB160" i="10" a="1"/>
  <c r="AB160" i="10" s="1"/>
  <c r="AH160" i="10" s="1"/>
  <c r="AC160" i="10" a="1"/>
  <c r="AC160" i="10" s="1"/>
  <c r="AI160" i="10" s="1"/>
  <c r="W160" i="10" a="1"/>
  <c r="W160" i="10" s="1"/>
  <c r="R242" i="10"/>
  <c r="AD172" i="10" a="1"/>
  <c r="AD172" i="10" s="1"/>
  <c r="AJ172" i="10" s="1"/>
  <c r="AO172" i="10" s="1"/>
  <c r="AB172" i="10" a="1"/>
  <c r="AB172" i="10" s="1"/>
  <c r="AH172" i="10" s="1"/>
  <c r="AM172" i="10" s="1"/>
  <c r="AC172" i="10" a="1"/>
  <c r="AC172" i="10" s="1"/>
  <c r="AI172" i="10" s="1"/>
  <c r="AN172" i="10" s="1"/>
  <c r="W172" i="10" a="1"/>
  <c r="W172" i="10" s="1"/>
  <c r="R270" i="10"/>
  <c r="AD200" i="10" a="1"/>
  <c r="AD200" i="10" s="1"/>
  <c r="AJ200" i="10" s="1"/>
  <c r="AO200" i="10" s="1"/>
  <c r="AB200" i="10" a="1"/>
  <c r="AB200" i="10" s="1"/>
  <c r="AH200" i="10" s="1"/>
  <c r="AM200" i="10" s="1"/>
  <c r="AC200" i="10" a="1"/>
  <c r="AC200" i="10" s="1"/>
  <c r="AI200" i="10" s="1"/>
  <c r="AN200" i="10" s="1"/>
  <c r="W200" i="10" a="1"/>
  <c r="W200" i="10" s="1"/>
  <c r="R223" i="10"/>
  <c r="AD153" i="10" a="1"/>
  <c r="AD153" i="10" s="1"/>
  <c r="AJ153" i="10" s="1"/>
  <c r="AB153" i="10" a="1"/>
  <c r="AB153" i="10" s="1"/>
  <c r="AH153" i="10" s="1"/>
  <c r="AC153" i="10" a="1"/>
  <c r="AC153" i="10" s="1"/>
  <c r="AI153" i="10" s="1"/>
  <c r="W153" i="10" a="1"/>
  <c r="W153" i="10" s="1"/>
  <c r="R283" i="10"/>
  <c r="AD213" i="10" a="1"/>
  <c r="AD213" i="10" s="1"/>
  <c r="AJ213" i="10" s="1"/>
  <c r="AO213" i="10" s="1"/>
  <c r="AB213" i="10" a="1"/>
  <c r="AB213" i="10" s="1"/>
  <c r="AH213" i="10" s="1"/>
  <c r="AM213" i="10" s="1"/>
  <c r="AC213" i="10" a="1"/>
  <c r="AC213" i="10" s="1"/>
  <c r="AI213" i="10" s="1"/>
  <c r="AN213" i="10" s="1"/>
  <c r="W213" i="10" a="1"/>
  <c r="W213" i="10" s="1"/>
  <c r="R217" i="10"/>
  <c r="AD147" i="10" a="1"/>
  <c r="AD147" i="10" s="1"/>
  <c r="AJ147" i="10" s="1"/>
  <c r="AB147" i="10" a="1"/>
  <c r="AB147" i="10" s="1"/>
  <c r="AH147" i="10" s="1"/>
  <c r="AC147" i="10" a="1"/>
  <c r="AC147" i="10" s="1"/>
  <c r="AI147" i="10" s="1"/>
  <c r="W147" i="10" a="1"/>
  <c r="W147" i="10" s="1"/>
  <c r="R226" i="10"/>
  <c r="AD156" i="10" a="1"/>
  <c r="AD156" i="10" s="1"/>
  <c r="AJ156" i="10" s="1"/>
  <c r="AB156" i="10" a="1"/>
  <c r="AB156" i="10" s="1"/>
  <c r="AH156" i="10" s="1"/>
  <c r="AC156" i="10" a="1"/>
  <c r="AC156" i="10" s="1"/>
  <c r="AI156" i="10" s="1"/>
  <c r="W156" i="10" a="1"/>
  <c r="W156" i="10" s="1"/>
  <c r="R254" i="10"/>
  <c r="AD184" i="10" a="1"/>
  <c r="AD184" i="10" s="1"/>
  <c r="AJ184" i="10" s="1"/>
  <c r="AO184" i="10" s="1"/>
  <c r="AB184" i="10" a="1"/>
  <c r="AB184" i="10" s="1"/>
  <c r="AH184" i="10" s="1"/>
  <c r="AM184" i="10" s="1"/>
  <c r="AC184" i="10" a="1"/>
  <c r="AC184" i="10" s="1"/>
  <c r="AI184" i="10" s="1"/>
  <c r="AN184" i="10" s="1"/>
  <c r="W184" i="10" a="1"/>
  <c r="W184" i="10" s="1"/>
  <c r="R250" i="10"/>
  <c r="AD180" i="10" a="1"/>
  <c r="AD180" i="10" s="1"/>
  <c r="AJ180" i="10" s="1"/>
  <c r="AO180" i="10" s="1"/>
  <c r="AB180" i="10" a="1"/>
  <c r="AB180" i="10" s="1"/>
  <c r="AH180" i="10" s="1"/>
  <c r="AM180" i="10" s="1"/>
  <c r="AC180" i="10" a="1"/>
  <c r="AC180" i="10" s="1"/>
  <c r="AI180" i="10" s="1"/>
  <c r="AN180" i="10" s="1"/>
  <c r="W180" i="10" a="1"/>
  <c r="W180" i="10" s="1"/>
  <c r="R262" i="10"/>
  <c r="AD192" i="10" a="1"/>
  <c r="AD192" i="10" s="1"/>
  <c r="AJ192" i="10" s="1"/>
  <c r="AO192" i="10" s="1"/>
  <c r="AB192" i="10" a="1"/>
  <c r="AB192" i="10" s="1"/>
  <c r="AH192" i="10" s="1"/>
  <c r="AM192" i="10" s="1"/>
  <c r="AC192" i="10" a="1"/>
  <c r="AC192" i="10" s="1"/>
  <c r="AI192" i="10" s="1"/>
  <c r="AN192" i="10" s="1"/>
  <c r="W192" i="10" a="1"/>
  <c r="W192" i="10" s="1"/>
  <c r="R215" i="10"/>
  <c r="AD145" i="10" a="1"/>
  <c r="AD145" i="10" s="1"/>
  <c r="AJ145" i="10" s="1"/>
  <c r="AB145" i="10" a="1"/>
  <c r="AB145" i="10" s="1"/>
  <c r="AH145" i="10" s="1"/>
  <c r="AC145" i="10" a="1"/>
  <c r="AC145" i="10" s="1"/>
  <c r="AI145" i="10" s="1"/>
  <c r="W145" i="10" a="1"/>
  <c r="W145" i="10" s="1"/>
  <c r="R220" i="10"/>
  <c r="AD150" i="10" a="1"/>
  <c r="AD150" i="10" s="1"/>
  <c r="AJ150" i="10" s="1"/>
  <c r="AB150" i="10" a="1"/>
  <c r="AB150" i="10" s="1"/>
  <c r="AH150" i="10" s="1"/>
  <c r="AC150" i="10" a="1"/>
  <c r="AC150" i="10" s="1"/>
  <c r="AI150" i="10" s="1"/>
  <c r="W150" i="10" a="1"/>
  <c r="W150" i="10" s="1"/>
  <c r="R248" i="10"/>
  <c r="AD178" i="10" a="1"/>
  <c r="AD178" i="10" s="1"/>
  <c r="AJ178" i="10" s="1"/>
  <c r="AO178" i="10" s="1"/>
  <c r="AB178" i="10" a="1"/>
  <c r="AB178" i="10" s="1"/>
  <c r="AH178" i="10" s="1"/>
  <c r="AM178" i="10" s="1"/>
  <c r="AC178" i="10" a="1"/>
  <c r="AC178" i="10" s="1"/>
  <c r="AI178" i="10" s="1"/>
  <c r="AN178" i="10" s="1"/>
  <c r="W178" i="10" a="1"/>
  <c r="W178" i="10" s="1"/>
  <c r="R244" i="10"/>
  <c r="AD174" i="10" a="1"/>
  <c r="AD174" i="10" s="1"/>
  <c r="AJ174" i="10" s="1"/>
  <c r="AO174" i="10" s="1"/>
  <c r="AB174" i="10" a="1"/>
  <c r="AB174" i="10" s="1"/>
  <c r="AH174" i="10" s="1"/>
  <c r="AM174" i="10" s="1"/>
  <c r="AC174" i="10" a="1"/>
  <c r="AC174" i="10" s="1"/>
  <c r="AI174" i="10" s="1"/>
  <c r="AN174" i="10" s="1"/>
  <c r="W174" i="10" a="1"/>
  <c r="W174" i="10" s="1"/>
  <c r="R256" i="10"/>
  <c r="AD186" i="10" a="1"/>
  <c r="AD186" i="10" s="1"/>
  <c r="AJ186" i="10" s="1"/>
  <c r="AO186" i="10" s="1"/>
  <c r="AB186" i="10" a="1"/>
  <c r="AB186" i="10" s="1"/>
  <c r="AH186" i="10" s="1"/>
  <c r="AM186" i="10" s="1"/>
  <c r="AC186" i="10" a="1"/>
  <c r="AC186" i="10" s="1"/>
  <c r="AI186" i="10" s="1"/>
  <c r="AN186" i="10" s="1"/>
  <c r="W186" i="10" a="1"/>
  <c r="W186" i="10" s="1"/>
  <c r="R268" i="10"/>
  <c r="AD198" i="10" a="1"/>
  <c r="AD198" i="10" s="1"/>
  <c r="AJ198" i="10" s="1"/>
  <c r="AO198" i="10" s="1"/>
  <c r="AB198" i="10" a="1"/>
  <c r="AB198" i="10" s="1"/>
  <c r="AH198" i="10" s="1"/>
  <c r="AM198" i="10" s="1"/>
  <c r="AC198" i="10" a="1"/>
  <c r="AC198" i="10" s="1"/>
  <c r="AI198" i="10" s="1"/>
  <c r="AN198" i="10" s="1"/>
  <c r="W198" i="10" a="1"/>
  <c r="W198" i="10" s="1"/>
  <c r="R232" i="10"/>
  <c r="AD162" i="10" a="1"/>
  <c r="AD162" i="10" s="1"/>
  <c r="AJ162" i="10" s="1"/>
  <c r="AB162" i="10" a="1"/>
  <c r="AB162" i="10" s="1"/>
  <c r="AH162" i="10" s="1"/>
  <c r="AC162" i="10" a="1"/>
  <c r="AC162" i="10" s="1"/>
  <c r="AI162" i="10" s="1"/>
  <c r="W162" i="10" a="1"/>
  <c r="W162" i="10" s="1"/>
  <c r="R221" i="10"/>
  <c r="AD151" i="10" a="1"/>
  <c r="AD151" i="10" s="1"/>
  <c r="AJ151" i="10" s="1"/>
  <c r="AB151" i="10" a="1"/>
  <c r="AB151" i="10" s="1"/>
  <c r="AH151" i="10" s="1"/>
  <c r="AC151" i="10" a="1"/>
  <c r="AC151" i="10" s="1"/>
  <c r="AI151" i="10" s="1"/>
  <c r="W151" i="10" a="1"/>
  <c r="W151" i="10" s="1"/>
  <c r="R233" i="10"/>
  <c r="AD163" i="10" a="1"/>
  <c r="AD163" i="10" s="1"/>
  <c r="AJ163" i="10" s="1"/>
  <c r="AB163" i="10" a="1"/>
  <c r="AB163" i="10" s="1"/>
  <c r="AH163" i="10" s="1"/>
  <c r="AC163" i="10" a="1"/>
  <c r="AC163" i="10" s="1"/>
  <c r="AI163" i="10" s="1"/>
  <c r="W163" i="10" a="1"/>
  <c r="W163" i="10" s="1"/>
  <c r="R245" i="10"/>
  <c r="AD175" i="10" a="1"/>
  <c r="AD175" i="10" s="1"/>
  <c r="AJ175" i="10" s="1"/>
  <c r="AO175" i="10" s="1"/>
  <c r="AB175" i="10" a="1"/>
  <c r="AB175" i="10" s="1"/>
  <c r="AH175" i="10" s="1"/>
  <c r="AM175" i="10" s="1"/>
  <c r="AC175" i="10" a="1"/>
  <c r="AC175" i="10" s="1"/>
  <c r="AI175" i="10" s="1"/>
  <c r="AN175" i="10" s="1"/>
  <c r="W175" i="10" a="1"/>
  <c r="W175" i="10" s="1"/>
  <c r="R273" i="10"/>
  <c r="AD203" i="10" a="1"/>
  <c r="AD203" i="10" s="1"/>
  <c r="AJ203" i="10" s="1"/>
  <c r="AO203" i="10" s="1"/>
  <c r="AB203" i="10" a="1"/>
  <c r="AB203" i="10" s="1"/>
  <c r="AH203" i="10" s="1"/>
  <c r="AM203" i="10" s="1"/>
  <c r="AC203" i="10" a="1"/>
  <c r="AC203" i="10" s="1"/>
  <c r="AI203" i="10" s="1"/>
  <c r="AN203" i="10" s="1"/>
  <c r="W203" i="10" a="1"/>
  <c r="W203" i="10" s="1"/>
  <c r="R266" i="10"/>
  <c r="AD196" i="10" a="1"/>
  <c r="AD196" i="10" s="1"/>
  <c r="AJ196" i="10" s="1"/>
  <c r="AO196" i="10" s="1"/>
  <c r="AB196" i="10" a="1"/>
  <c r="AB196" i="10" s="1"/>
  <c r="AH196" i="10" s="1"/>
  <c r="AM196" i="10" s="1"/>
  <c r="AC196" i="10" a="1"/>
  <c r="AC196" i="10" s="1"/>
  <c r="AI196" i="10" s="1"/>
  <c r="AN196" i="10" s="1"/>
  <c r="W196" i="10" a="1"/>
  <c r="W196" i="10" s="1"/>
  <c r="R219" i="10"/>
  <c r="AD149" i="10" a="1"/>
  <c r="AD149" i="10" s="1"/>
  <c r="AJ149" i="10" s="1"/>
  <c r="AB149" i="10" a="1"/>
  <c r="AB149" i="10" s="1"/>
  <c r="AH149" i="10" s="1"/>
  <c r="AC149" i="10" a="1"/>
  <c r="AC149" i="10" s="1"/>
  <c r="AI149" i="10" s="1"/>
  <c r="W149" i="10" a="1"/>
  <c r="W149" i="10" s="1"/>
  <c r="R224" i="10"/>
  <c r="AD154" i="10" a="1"/>
  <c r="AD154" i="10" s="1"/>
  <c r="AJ154" i="10" s="1"/>
  <c r="AB154" i="10" a="1"/>
  <c r="AB154" i="10" s="1"/>
  <c r="AH154" i="10" s="1"/>
  <c r="AC154" i="10" a="1"/>
  <c r="AC154" i="10" s="1"/>
  <c r="AI154" i="10" s="1"/>
  <c r="W154" i="10" a="1"/>
  <c r="W154" i="10" s="1"/>
  <c r="R229" i="10"/>
  <c r="AD159" i="10" a="1"/>
  <c r="AD159" i="10" s="1"/>
  <c r="AJ159" i="10" s="1"/>
  <c r="AB159" i="10" a="1"/>
  <c r="AB159" i="10" s="1"/>
  <c r="AH159" i="10" s="1"/>
  <c r="AC159" i="10" a="1"/>
  <c r="AC159" i="10" s="1"/>
  <c r="AI159" i="10" s="1"/>
  <c r="W159" i="10" a="1"/>
  <c r="W159" i="10" s="1"/>
  <c r="R257" i="10"/>
  <c r="AD187" i="10" a="1"/>
  <c r="AD187" i="10" s="1"/>
  <c r="AJ187" i="10" s="1"/>
  <c r="AO187" i="10" s="1"/>
  <c r="AB187" i="10" a="1"/>
  <c r="AB187" i="10" s="1"/>
  <c r="AH187" i="10" s="1"/>
  <c r="AM187" i="10" s="1"/>
  <c r="AC187" i="10" a="1"/>
  <c r="AC187" i="10" s="1"/>
  <c r="AI187" i="10" s="1"/>
  <c r="AN187" i="10" s="1"/>
  <c r="W187" i="10" a="1"/>
  <c r="W187" i="10" s="1"/>
  <c r="R253" i="10"/>
  <c r="AD183" i="10" a="1"/>
  <c r="AD183" i="10" s="1"/>
  <c r="AJ183" i="10" s="1"/>
  <c r="AO183" i="10" s="1"/>
  <c r="AB183" i="10" a="1"/>
  <c r="AB183" i="10" s="1"/>
  <c r="AH183" i="10" s="1"/>
  <c r="AM183" i="10" s="1"/>
  <c r="AC183" i="10" a="1"/>
  <c r="AC183" i="10" s="1"/>
  <c r="AI183" i="10" s="1"/>
  <c r="AN183" i="10" s="1"/>
  <c r="W183" i="10" a="1"/>
  <c r="W183" i="10" s="1"/>
  <c r="R265" i="10"/>
  <c r="AD195" i="10" a="1"/>
  <c r="AD195" i="10" s="1"/>
  <c r="AJ195" i="10" s="1"/>
  <c r="AO195" i="10" s="1"/>
  <c r="AB195" i="10" a="1"/>
  <c r="AB195" i="10" s="1"/>
  <c r="AH195" i="10" s="1"/>
  <c r="AM195" i="10" s="1"/>
  <c r="AC195" i="10" a="1"/>
  <c r="AC195" i="10" s="1"/>
  <c r="AI195" i="10" s="1"/>
  <c r="AN195" i="10" s="1"/>
  <c r="W195" i="10" a="1"/>
  <c r="W195" i="10" s="1"/>
  <c r="R274" i="10"/>
  <c r="AD204" i="10" a="1"/>
  <c r="AD204" i="10" s="1"/>
  <c r="AJ204" i="10" s="1"/>
  <c r="AO204" i="10" s="1"/>
  <c r="AB204" i="10" a="1"/>
  <c r="AB204" i="10" s="1"/>
  <c r="AH204" i="10" s="1"/>
  <c r="AM204" i="10" s="1"/>
  <c r="AC204" i="10" a="1"/>
  <c r="AC204" i="10" s="1"/>
  <c r="AI204" i="10" s="1"/>
  <c r="AN204" i="10" s="1"/>
  <c r="W204" i="10" a="1"/>
  <c r="W204" i="10" s="1"/>
  <c r="R227" i="10"/>
  <c r="AD157" i="10" a="1"/>
  <c r="AD157" i="10" s="1"/>
  <c r="AJ157" i="10" s="1"/>
  <c r="AB157" i="10" a="1"/>
  <c r="AB157" i="10" s="1"/>
  <c r="AH157" i="10" s="1"/>
  <c r="AC157" i="10" a="1"/>
  <c r="AC157" i="10" s="1"/>
  <c r="AI157" i="10" s="1"/>
  <c r="W157" i="10" a="1"/>
  <c r="W157" i="10" s="1"/>
  <c r="R255" i="10"/>
  <c r="AD185" i="10" a="1"/>
  <c r="AD185" i="10" s="1"/>
  <c r="AJ185" i="10" s="1"/>
  <c r="AO185" i="10" s="1"/>
  <c r="AB185" i="10" a="1"/>
  <c r="AB185" i="10" s="1"/>
  <c r="AH185" i="10" s="1"/>
  <c r="AM185" i="10" s="1"/>
  <c r="AC185" i="10" a="1"/>
  <c r="AC185" i="10" s="1"/>
  <c r="AI185" i="10" s="1"/>
  <c r="AN185" i="10" s="1"/>
  <c r="W185" i="10" a="1"/>
  <c r="W185" i="10" s="1"/>
  <c r="R251" i="10"/>
  <c r="AD181" i="10" a="1"/>
  <c r="AD181" i="10" s="1"/>
  <c r="AJ181" i="10" s="1"/>
  <c r="AO181" i="10" s="1"/>
  <c r="AB181" i="10" a="1"/>
  <c r="AB181" i="10" s="1"/>
  <c r="AH181" i="10" s="1"/>
  <c r="AM181" i="10" s="1"/>
  <c r="AC181" i="10" a="1"/>
  <c r="AC181" i="10" s="1"/>
  <c r="AI181" i="10" s="1"/>
  <c r="AN181" i="10" s="1"/>
  <c r="W181" i="10" a="1"/>
  <c r="W181" i="10" s="1"/>
  <c r="R263" i="10"/>
  <c r="AD193" i="10" a="1"/>
  <c r="AD193" i="10" s="1"/>
  <c r="AJ193" i="10" s="1"/>
  <c r="AO193" i="10" s="1"/>
  <c r="AB193" i="10" a="1"/>
  <c r="AB193" i="10" s="1"/>
  <c r="AH193" i="10" s="1"/>
  <c r="AM193" i="10" s="1"/>
  <c r="AC193" i="10" a="1"/>
  <c r="AC193" i="10" s="1"/>
  <c r="AI193" i="10" s="1"/>
  <c r="AN193" i="10" s="1"/>
  <c r="W193" i="10" a="1"/>
  <c r="W193" i="10" s="1"/>
  <c r="R275" i="10"/>
  <c r="AD205" i="10" a="1"/>
  <c r="AD205" i="10" s="1"/>
  <c r="AJ205" i="10" s="1"/>
  <c r="AO205" i="10" s="1"/>
  <c r="AB205" i="10" a="1"/>
  <c r="AB205" i="10" s="1"/>
  <c r="AH205" i="10" s="1"/>
  <c r="AM205" i="10" s="1"/>
  <c r="AC205" i="10" a="1"/>
  <c r="AC205" i="10" s="1"/>
  <c r="AI205" i="10" s="1"/>
  <c r="AN205" i="10" s="1"/>
  <c r="W205" i="10" a="1"/>
  <c r="W205" i="10" s="1"/>
  <c r="R239" i="10"/>
  <c r="AD169" i="10" a="1"/>
  <c r="AD169" i="10" s="1"/>
  <c r="AJ169" i="10" s="1"/>
  <c r="AO169" i="10" s="1"/>
  <c r="AB169" i="10" a="1"/>
  <c r="AB169" i="10" s="1"/>
  <c r="AH169" i="10" s="1"/>
  <c r="AM169" i="10" s="1"/>
  <c r="AC169" i="10" a="1"/>
  <c r="AC169" i="10" s="1"/>
  <c r="AI169" i="10" s="1"/>
  <c r="AN169" i="10" s="1"/>
  <c r="W169" i="10" a="1"/>
  <c r="W169" i="10" s="1"/>
  <c r="R228" i="10"/>
  <c r="AD158" i="10" a="1"/>
  <c r="AD158" i="10" s="1"/>
  <c r="AJ158" i="10" s="1"/>
  <c r="AB158" i="10" a="1"/>
  <c r="AB158" i="10" s="1"/>
  <c r="AH158" i="10" s="1"/>
  <c r="AC158" i="10" a="1"/>
  <c r="AC158" i="10" s="1"/>
  <c r="AI158" i="10" s="1"/>
  <c r="W158" i="10" a="1"/>
  <c r="W158" i="10" s="1"/>
  <c r="R240" i="10"/>
  <c r="AD170" i="10" a="1"/>
  <c r="AD170" i="10" s="1"/>
  <c r="AJ170" i="10" s="1"/>
  <c r="AO170" i="10" s="1"/>
  <c r="AB170" i="10" a="1"/>
  <c r="AB170" i="10" s="1"/>
  <c r="AH170" i="10" s="1"/>
  <c r="AM170" i="10" s="1"/>
  <c r="AC170" i="10" a="1"/>
  <c r="AC170" i="10" s="1"/>
  <c r="AI170" i="10" s="1"/>
  <c r="AN170" i="10" s="1"/>
  <c r="W170" i="10" a="1"/>
  <c r="W170" i="10" s="1"/>
  <c r="R252" i="10"/>
  <c r="AD182" i="10" a="1"/>
  <c r="AD182" i="10" s="1"/>
  <c r="AJ182" i="10" s="1"/>
  <c r="AO182" i="10" s="1"/>
  <c r="AB182" i="10" a="1"/>
  <c r="AB182" i="10" s="1"/>
  <c r="AH182" i="10" s="1"/>
  <c r="AM182" i="10" s="1"/>
  <c r="AC182" i="10" a="1"/>
  <c r="AC182" i="10" s="1"/>
  <c r="AI182" i="10" s="1"/>
  <c r="AN182" i="10" s="1"/>
  <c r="W182" i="10" a="1"/>
  <c r="W182" i="10" s="1"/>
  <c r="R280" i="10"/>
  <c r="AD210" i="10" a="1"/>
  <c r="AD210" i="10" s="1"/>
  <c r="AJ210" i="10" s="1"/>
  <c r="AO210" i="10" s="1"/>
  <c r="AB210" i="10" a="1"/>
  <c r="AB210" i="10" s="1"/>
  <c r="AH210" i="10" s="1"/>
  <c r="AM210" i="10" s="1"/>
  <c r="AC210" i="10" a="1"/>
  <c r="AC210" i="10" s="1"/>
  <c r="AI210" i="10" s="1"/>
  <c r="AN210" i="10" s="1"/>
  <c r="W210" i="10" a="1"/>
  <c r="W210" i="10" s="1"/>
  <c r="R269" i="10"/>
  <c r="AD199" i="10" a="1"/>
  <c r="AD199" i="10" s="1"/>
  <c r="AJ199" i="10" s="1"/>
  <c r="AO199" i="10" s="1"/>
  <c r="AB199" i="10" a="1"/>
  <c r="AB199" i="10" s="1"/>
  <c r="AH199" i="10" s="1"/>
  <c r="AM199" i="10" s="1"/>
  <c r="AC199" i="10" a="1"/>
  <c r="AC199" i="10" s="1"/>
  <c r="AI199" i="10" s="1"/>
  <c r="AN199" i="10" s="1"/>
  <c r="W199" i="10" a="1"/>
  <c r="W199" i="10" s="1"/>
  <c r="R278" i="10"/>
  <c r="AD208" i="10" a="1"/>
  <c r="AD208" i="10" s="1"/>
  <c r="AJ208" i="10" s="1"/>
  <c r="AO208" i="10" s="1"/>
  <c r="AB208" i="10" a="1"/>
  <c r="AB208" i="10" s="1"/>
  <c r="AH208" i="10" s="1"/>
  <c r="AM208" i="10" s="1"/>
  <c r="AC208" i="10" a="1"/>
  <c r="AC208" i="10" s="1"/>
  <c r="AI208" i="10" s="1"/>
  <c r="AN208" i="10" s="1"/>
  <c r="W208" i="10" a="1"/>
  <c r="W208" i="10" s="1"/>
  <c r="R231" i="10"/>
  <c r="AD161" i="10" a="1"/>
  <c r="AD161" i="10" s="1"/>
  <c r="AJ161" i="10" s="1"/>
  <c r="AB161" i="10" a="1"/>
  <c r="AB161" i="10" s="1"/>
  <c r="AH161" i="10" s="1"/>
  <c r="AC161" i="10" a="1"/>
  <c r="AC161" i="10" s="1"/>
  <c r="AI161" i="10" s="1"/>
  <c r="W161" i="10" a="1"/>
  <c r="W161" i="10" s="1"/>
  <c r="R236" i="10"/>
  <c r="AD166" i="10" a="1"/>
  <c r="AD166" i="10" s="1"/>
  <c r="AJ166" i="10" s="1"/>
  <c r="AB166" i="10" a="1"/>
  <c r="AB166" i="10" s="1"/>
  <c r="AH166" i="10" s="1"/>
  <c r="AC166" i="10" a="1"/>
  <c r="AC166" i="10" s="1"/>
  <c r="AI166" i="10" s="1"/>
  <c r="W166" i="10" a="1"/>
  <c r="W166" i="10" s="1"/>
  <c r="R264" i="10"/>
  <c r="AD194" i="10" a="1"/>
  <c r="AD194" i="10" s="1"/>
  <c r="AJ194" i="10" s="1"/>
  <c r="AO194" i="10" s="1"/>
  <c r="AB194" i="10" a="1"/>
  <c r="AB194" i="10" s="1"/>
  <c r="AH194" i="10" s="1"/>
  <c r="AM194" i="10" s="1"/>
  <c r="AC194" i="10" a="1"/>
  <c r="AC194" i="10" s="1"/>
  <c r="AI194" i="10" s="1"/>
  <c r="AN194" i="10" s="1"/>
  <c r="W194" i="10" a="1"/>
  <c r="W194" i="10" s="1"/>
  <c r="R260" i="10"/>
  <c r="AD190" i="10" a="1"/>
  <c r="AD190" i="10" s="1"/>
  <c r="AJ190" i="10" s="1"/>
  <c r="AO190" i="10" s="1"/>
  <c r="AB190" i="10" a="1"/>
  <c r="AB190" i="10" s="1"/>
  <c r="AH190" i="10" s="1"/>
  <c r="AM190" i="10" s="1"/>
  <c r="AC190" i="10" a="1"/>
  <c r="AC190" i="10" s="1"/>
  <c r="AI190" i="10" s="1"/>
  <c r="AN190" i="10" s="1"/>
  <c r="W190" i="10" a="1"/>
  <c r="W190" i="10" s="1"/>
  <c r="R272" i="10"/>
  <c r="AD202" i="10" a="1"/>
  <c r="AD202" i="10" s="1"/>
  <c r="AJ202" i="10" s="1"/>
  <c r="AO202" i="10" s="1"/>
  <c r="AB202" i="10" a="1"/>
  <c r="AB202" i="10" s="1"/>
  <c r="AH202" i="10" s="1"/>
  <c r="AM202" i="10" s="1"/>
  <c r="AC202" i="10" a="1"/>
  <c r="AC202" i="10" s="1"/>
  <c r="AI202" i="10" s="1"/>
  <c r="AN202" i="10" s="1"/>
  <c r="W202" i="10" a="1"/>
  <c r="W202" i="10" s="1"/>
  <c r="R277" i="10"/>
  <c r="AD207" i="10" a="1"/>
  <c r="AD207" i="10" s="1"/>
  <c r="AJ207" i="10" s="1"/>
  <c r="AO207" i="10" s="1"/>
  <c r="AB207" i="10" a="1"/>
  <c r="AB207" i="10" s="1"/>
  <c r="AH207" i="10" s="1"/>
  <c r="AM207" i="10" s="1"/>
  <c r="AC207" i="10" a="1"/>
  <c r="AC207" i="10" s="1"/>
  <c r="AI207" i="10" s="1"/>
  <c r="AN207" i="10" s="1"/>
  <c r="W207" i="10" a="1"/>
  <c r="W207" i="10" s="1"/>
  <c r="R238" i="10"/>
  <c r="AD168" i="10" a="1"/>
  <c r="AD168" i="10" s="1"/>
  <c r="AJ168" i="10" s="1"/>
  <c r="AO168" i="10" s="1"/>
  <c r="AB168" i="10" a="1"/>
  <c r="AB168" i="10" s="1"/>
  <c r="AH168" i="10" s="1"/>
  <c r="AM168" i="10" s="1"/>
  <c r="AC168" i="10" a="1"/>
  <c r="AC168" i="10" s="1"/>
  <c r="AI168" i="10" s="1"/>
  <c r="AN168" i="10" s="1"/>
  <c r="W168" i="10" a="1"/>
  <c r="W168" i="10" s="1"/>
  <c r="R234" i="10"/>
  <c r="AD164" i="10" a="1"/>
  <c r="AD164" i="10" s="1"/>
  <c r="AJ164" i="10" s="1"/>
  <c r="AB164" i="10" a="1"/>
  <c r="AB164" i="10" s="1"/>
  <c r="AH164" i="10" s="1"/>
  <c r="AC164" i="10" a="1"/>
  <c r="AC164" i="10" s="1"/>
  <c r="AI164" i="10" s="1"/>
  <c r="W164" i="10" a="1"/>
  <c r="W164" i="10" s="1"/>
  <c r="R246" i="10"/>
  <c r="AD176" i="10" a="1"/>
  <c r="AD176" i="10" s="1"/>
  <c r="AJ176" i="10" s="1"/>
  <c r="AO176" i="10" s="1"/>
  <c r="AB176" i="10" a="1"/>
  <c r="AB176" i="10" s="1"/>
  <c r="AH176" i="10" s="1"/>
  <c r="AM176" i="10" s="1"/>
  <c r="AC176" i="10" a="1"/>
  <c r="AC176" i="10" s="1"/>
  <c r="AI176" i="10" s="1"/>
  <c r="AN176" i="10" s="1"/>
  <c r="W176" i="10" a="1"/>
  <c r="W176" i="10" s="1"/>
  <c r="R258" i="10"/>
  <c r="AD188" i="10" a="1"/>
  <c r="AD188" i="10" s="1"/>
  <c r="AJ188" i="10" s="1"/>
  <c r="AO188" i="10" s="1"/>
  <c r="AB188" i="10" a="1"/>
  <c r="AB188" i="10" s="1"/>
  <c r="AH188" i="10" s="1"/>
  <c r="AM188" i="10" s="1"/>
  <c r="AC188" i="10" a="1"/>
  <c r="AC188" i="10" s="1"/>
  <c r="AI188" i="10" s="1"/>
  <c r="AN188" i="10" s="1"/>
  <c r="W188" i="10" a="1"/>
  <c r="W188" i="10" s="1"/>
  <c r="R222" i="10"/>
  <c r="AD152" i="10" a="1"/>
  <c r="AD152" i="10" s="1"/>
  <c r="AJ152" i="10" s="1"/>
  <c r="AB152" i="10" a="1"/>
  <c r="AB152" i="10" s="1"/>
  <c r="AH152" i="10" s="1"/>
  <c r="AC152" i="10" a="1"/>
  <c r="AC152" i="10" s="1"/>
  <c r="AI152" i="10" s="1"/>
  <c r="W152" i="10" a="1"/>
  <c r="W152" i="10" s="1"/>
  <c r="R282" i="10"/>
  <c r="AD212" i="10" a="1"/>
  <c r="AD212" i="10" s="1"/>
  <c r="AJ212" i="10" s="1"/>
  <c r="AO212" i="10" s="1"/>
  <c r="AB212" i="10" a="1"/>
  <c r="AB212" i="10" s="1"/>
  <c r="AH212" i="10" s="1"/>
  <c r="AM212" i="10" s="1"/>
  <c r="AC212" i="10" a="1"/>
  <c r="AC212" i="10" s="1"/>
  <c r="AI212" i="10" s="1"/>
  <c r="AN212" i="10" s="1"/>
  <c r="W212" i="10" a="1"/>
  <c r="W212" i="10" s="1"/>
  <c r="R235" i="10"/>
  <c r="AD165" i="10" a="1"/>
  <c r="AD165" i="10" s="1"/>
  <c r="AJ165" i="10" s="1"/>
  <c r="AB165" i="10" a="1"/>
  <c r="AB165" i="10" s="1"/>
  <c r="AH165" i="10" s="1"/>
  <c r="AC165" i="10" a="1"/>
  <c r="AC165" i="10" s="1"/>
  <c r="AI165" i="10" s="1"/>
  <c r="W165" i="10" a="1"/>
  <c r="W165" i="10" s="1"/>
  <c r="R247" i="10"/>
  <c r="AD177" i="10" a="1"/>
  <c r="AD177" i="10" s="1"/>
  <c r="AJ177" i="10" s="1"/>
  <c r="AO177" i="10" s="1"/>
  <c r="AB177" i="10" a="1"/>
  <c r="AB177" i="10" s="1"/>
  <c r="AH177" i="10" s="1"/>
  <c r="AM177" i="10" s="1"/>
  <c r="AC177" i="10" a="1"/>
  <c r="AC177" i="10" s="1"/>
  <c r="AI177" i="10" s="1"/>
  <c r="AN177" i="10" s="1"/>
  <c r="W177" i="10" a="1"/>
  <c r="W177" i="10" s="1"/>
  <c r="R259" i="10"/>
  <c r="AD189" i="10" a="1"/>
  <c r="AD189" i="10" s="1"/>
  <c r="AJ189" i="10" s="1"/>
  <c r="AO189" i="10" s="1"/>
  <c r="AB189" i="10" a="1"/>
  <c r="AB189" i="10" s="1"/>
  <c r="AH189" i="10" s="1"/>
  <c r="AM189" i="10" s="1"/>
  <c r="AC189" i="10" a="1"/>
  <c r="AC189" i="10" s="1"/>
  <c r="AI189" i="10" s="1"/>
  <c r="AN189" i="10" s="1"/>
  <c r="W189" i="10" a="1"/>
  <c r="W189" i="10" s="1"/>
  <c r="R216" i="10"/>
  <c r="AD146" i="10" a="1"/>
  <c r="AD146" i="10" s="1"/>
  <c r="AJ146" i="10" s="1"/>
  <c r="AB146" i="10" a="1"/>
  <c r="AB146" i="10" s="1"/>
  <c r="AH146" i="10" s="1"/>
  <c r="AC146" i="10" a="1"/>
  <c r="AC146" i="10" s="1"/>
  <c r="AI146" i="10" s="1"/>
  <c r="W146" i="10" a="1"/>
  <c r="W146" i="10" s="1"/>
  <c r="R276" i="10"/>
  <c r="AD206" i="10" a="1"/>
  <c r="AD206" i="10" s="1"/>
  <c r="AJ206" i="10" s="1"/>
  <c r="AO206" i="10" s="1"/>
  <c r="AB206" i="10" a="1"/>
  <c r="AB206" i="10" s="1"/>
  <c r="AH206" i="10" s="1"/>
  <c r="AM206" i="10" s="1"/>
  <c r="AC206" i="10" a="1"/>
  <c r="AC206" i="10" s="1"/>
  <c r="AI206" i="10" s="1"/>
  <c r="AN206" i="10" s="1"/>
  <c r="W206" i="10" a="1"/>
  <c r="W206" i="10" s="1"/>
  <c r="R281" i="10"/>
  <c r="AD211" i="10" a="1"/>
  <c r="AD211" i="10" s="1"/>
  <c r="AJ211" i="10" s="1"/>
  <c r="AO211" i="10" s="1"/>
  <c r="AB211" i="10" a="1"/>
  <c r="AB211" i="10" s="1"/>
  <c r="AH211" i="10" s="1"/>
  <c r="AM211" i="10" s="1"/>
  <c r="AC211" i="10" a="1"/>
  <c r="AC211" i="10" s="1"/>
  <c r="AI211" i="10" s="1"/>
  <c r="AN211" i="10" s="1"/>
  <c r="W211" i="10" a="1"/>
  <c r="W211" i="10" s="1"/>
  <c r="R243" i="10"/>
  <c r="AD173" i="10" a="1"/>
  <c r="AD173" i="10" s="1"/>
  <c r="AJ173" i="10" s="1"/>
  <c r="AO173" i="10" s="1"/>
  <c r="AB173" i="10" a="1"/>
  <c r="AB173" i="10" s="1"/>
  <c r="AH173" i="10" s="1"/>
  <c r="AM173" i="10" s="1"/>
  <c r="AC173" i="10" a="1"/>
  <c r="AC173" i="10" s="1"/>
  <c r="AI173" i="10" s="1"/>
  <c r="AN173" i="10" s="1"/>
  <c r="W173" i="10" a="1"/>
  <c r="W173" i="10" s="1"/>
  <c r="R271" i="10"/>
  <c r="AD201" i="10" a="1"/>
  <c r="AD201" i="10" s="1"/>
  <c r="AJ201" i="10" s="1"/>
  <c r="AO201" i="10" s="1"/>
  <c r="AB201" i="10" a="1"/>
  <c r="AB201" i="10" s="1"/>
  <c r="AH201" i="10" s="1"/>
  <c r="AM201" i="10" s="1"/>
  <c r="AC201" i="10" a="1"/>
  <c r="AC201" i="10" s="1"/>
  <c r="AI201" i="10" s="1"/>
  <c r="AN201" i="10" s="1"/>
  <c r="W201" i="10" a="1"/>
  <c r="W201" i="10" s="1"/>
  <c r="R267" i="10"/>
  <c r="AD197" i="10" a="1"/>
  <c r="AD197" i="10" s="1"/>
  <c r="AJ197" i="10" s="1"/>
  <c r="AO197" i="10" s="1"/>
  <c r="AB197" i="10" a="1"/>
  <c r="AB197" i="10" s="1"/>
  <c r="AH197" i="10" s="1"/>
  <c r="AM197" i="10" s="1"/>
  <c r="AC197" i="10" a="1"/>
  <c r="AC197" i="10" s="1"/>
  <c r="AI197" i="10" s="1"/>
  <c r="AN197" i="10" s="1"/>
  <c r="W197" i="10" a="1"/>
  <c r="W197" i="10" s="1"/>
  <c r="R279" i="10"/>
  <c r="AD209" i="10" a="1"/>
  <c r="AD209" i="10" s="1"/>
  <c r="AJ209" i="10" s="1"/>
  <c r="AO209" i="10" s="1"/>
  <c r="AB209" i="10" a="1"/>
  <c r="AB209" i="10" s="1"/>
  <c r="AH209" i="10" s="1"/>
  <c r="AM209" i="10" s="1"/>
  <c r="AC209" i="10" a="1"/>
  <c r="AC209" i="10" s="1"/>
  <c r="AI209" i="10" s="1"/>
  <c r="AN209" i="10" s="1"/>
  <c r="W209" i="10" a="1"/>
  <c r="W209" i="10" s="1"/>
  <c r="L365" i="10"/>
  <c r="AA365" i="10" a="1"/>
  <c r="AA365" i="10" s="1"/>
  <c r="AA413" i="10" a="1"/>
  <c r="AA413" i="10" s="1"/>
  <c r="L413" i="10"/>
  <c r="AA417" i="10" a="1"/>
  <c r="AA417" i="10" s="1"/>
  <c r="L417" i="10"/>
  <c r="AA409" i="10" a="1"/>
  <c r="AA409" i="10" s="1"/>
  <c r="L409" i="10"/>
  <c r="L401" i="10"/>
  <c r="AA401" i="10" a="1"/>
  <c r="AA401" i="10" s="1"/>
  <c r="G72" i="14"/>
  <c r="G68" i="14"/>
  <c r="G64" i="14"/>
  <c r="G60" i="14"/>
  <c r="G56" i="14"/>
  <c r="G52" i="14"/>
  <c r="G71" i="14"/>
  <c r="G67" i="14"/>
  <c r="G63" i="14"/>
  <c r="G59" i="14"/>
  <c r="G55" i="14"/>
  <c r="G51" i="14"/>
  <c r="G70" i="14"/>
  <c r="G66" i="14"/>
  <c r="G62" i="14"/>
  <c r="G58" i="14"/>
  <c r="G54" i="14"/>
  <c r="G61" i="14"/>
  <c r="G57" i="14"/>
  <c r="G69" i="14"/>
  <c r="G53" i="14"/>
  <c r="G65" i="14"/>
  <c r="G50" i="14"/>
  <c r="AA406" i="10" a="1"/>
  <c r="AA406" i="10" s="1"/>
  <c r="L406" i="10"/>
  <c r="AF390" i="10" a="1"/>
  <c r="AF390" i="10" s="1"/>
  <c r="AE390" i="10" a="1"/>
  <c r="AE390" i="10" s="1"/>
  <c r="AG390" i="10" a="1"/>
  <c r="AG390" i="10" s="1"/>
  <c r="L390" i="10"/>
  <c r="AA390" i="10" a="1"/>
  <c r="AA390" i="10" s="1"/>
  <c r="AF386" i="10" a="1"/>
  <c r="AF386" i="10" s="1"/>
  <c r="AA386" i="10" a="1"/>
  <c r="AA386" i="10" s="1"/>
  <c r="L386" i="10"/>
  <c r="AE386" i="10" a="1"/>
  <c r="AE386" i="10" s="1"/>
  <c r="AG386" i="10" a="1"/>
  <c r="AG386" i="10" s="1"/>
  <c r="F73" i="14" a="1"/>
  <c r="L374" i="10"/>
  <c r="AA374" i="10" a="1"/>
  <c r="AA374" i="10" s="1"/>
  <c r="AA379" i="10" a="1"/>
  <c r="AA379" i="10" s="1"/>
  <c r="AF379" i="10" a="1"/>
  <c r="AF379" i="10" s="1"/>
  <c r="AG379" i="10" a="1"/>
  <c r="AG379" i="10" s="1"/>
  <c r="L379" i="10"/>
  <c r="AE379" i="10" a="1"/>
  <c r="AE379" i="10" s="1"/>
  <c r="AA398" i="10" a="1"/>
  <c r="AA398" i="10" s="1"/>
  <c r="L398" i="10"/>
  <c r="AG354" i="10" a="1"/>
  <c r="AG354" i="10" s="1"/>
  <c r="AE354" i="10" a="1"/>
  <c r="AE354" i="10" s="1"/>
  <c r="AA354" i="10" a="1"/>
  <c r="AA354" i="10" s="1"/>
  <c r="L354" i="10"/>
  <c r="AF354" i="10" a="1"/>
  <c r="AF354" i="10" s="1"/>
  <c r="AA362" i="10" a="1"/>
  <c r="AA362" i="10" s="1"/>
  <c r="L362" i="10"/>
  <c r="F72" i="14"/>
  <c r="F68" i="14"/>
  <c r="F64" i="14"/>
  <c r="F60" i="14"/>
  <c r="F56" i="14"/>
  <c r="F52" i="14"/>
  <c r="F71" i="14"/>
  <c r="F67" i="14"/>
  <c r="F63" i="14"/>
  <c r="F59" i="14"/>
  <c r="F55" i="14"/>
  <c r="F51" i="14"/>
  <c r="F70" i="14"/>
  <c r="F66" i="14"/>
  <c r="F62" i="14"/>
  <c r="F58" i="14"/>
  <c r="F54" i="14"/>
  <c r="F69" i="14"/>
  <c r="F53" i="14"/>
  <c r="F65" i="14"/>
  <c r="F50" i="14"/>
  <c r="F61" i="14"/>
  <c r="F57" i="14"/>
  <c r="AF378" i="10" a="1"/>
  <c r="AF378" i="10" s="1"/>
  <c r="AE378" i="10" a="1"/>
  <c r="AE378" i="10" s="1"/>
  <c r="AG378" i="10" a="1"/>
  <c r="AG378" i="10" s="1"/>
  <c r="L378" i="10"/>
  <c r="AA378" i="10" a="1"/>
  <c r="AA378" i="10" s="1"/>
  <c r="AA422" i="10" a="1"/>
  <c r="AA422" i="10" s="1"/>
  <c r="L422" i="10"/>
  <c r="G96" i="14" a="1"/>
  <c r="L381" i="10"/>
  <c r="AF381" i="10" a="1"/>
  <c r="AF381" i="10" s="1"/>
  <c r="AA381" i="10" a="1"/>
  <c r="AA381" i="10" s="1"/>
  <c r="AG381" i="10" a="1"/>
  <c r="AG381" i="10" s="1"/>
  <c r="AE381" i="10" a="1"/>
  <c r="AE381" i="10" s="1"/>
  <c r="AF394" i="10" a="1"/>
  <c r="AF394" i="10" s="1"/>
  <c r="AE394" i="10" a="1"/>
  <c r="AE394" i="10" s="1"/>
  <c r="AG394" i="10" a="1"/>
  <c r="AG394" i="10" s="1"/>
  <c r="AA394" i="10" a="1"/>
  <c r="AA394" i="10" s="1"/>
  <c r="L394" i="10"/>
  <c r="L385" i="10"/>
  <c r="AE385" i="10" a="1"/>
  <c r="AE385" i="10" s="1"/>
  <c r="AG385" i="10" a="1"/>
  <c r="AG385" i="10" s="1"/>
  <c r="AA385" i="10" a="1"/>
  <c r="AA385" i="10" s="1"/>
  <c r="AF385" i="10" a="1"/>
  <c r="AF385" i="10" s="1"/>
  <c r="AG392" i="10" a="1"/>
  <c r="AG392" i="10" s="1"/>
  <c r="AE392" i="10" a="1"/>
  <c r="AE392" i="10" s="1"/>
  <c r="AA392" i="10" a="1"/>
  <c r="AA392" i="10" s="1"/>
  <c r="AF392" i="10" a="1"/>
  <c r="AF392" i="10" s="1"/>
  <c r="L392" i="10"/>
  <c r="AA414" i="10" a="1"/>
  <c r="AA414" i="10" s="1"/>
  <c r="L414" i="10"/>
  <c r="AG358" i="10" a="1"/>
  <c r="AG358" i="10" s="1"/>
  <c r="AE358" i="10" a="1"/>
  <c r="AE358" i="10" s="1"/>
  <c r="AA358" i="10" a="1"/>
  <c r="AA358" i="10" s="1"/>
  <c r="L358" i="10"/>
  <c r="AF358" i="10" a="1"/>
  <c r="AF358" i="10" s="1"/>
  <c r="L393" i="10"/>
  <c r="AG393" i="10" a="1"/>
  <c r="AG393" i="10" s="1"/>
  <c r="AF393" i="10" a="1"/>
  <c r="AF393" i="10" s="1"/>
  <c r="AA393" i="10" a="1"/>
  <c r="AA393" i="10" s="1"/>
  <c r="AE393" i="10" a="1"/>
  <c r="AE393" i="10" s="1"/>
  <c r="L389" i="10"/>
  <c r="AE389" i="10" a="1"/>
  <c r="AE389" i="10" s="1"/>
  <c r="AG389" i="10" a="1"/>
  <c r="AG389" i="10" s="1"/>
  <c r="AF389" i="10" a="1"/>
  <c r="AF389" i="10" s="1"/>
  <c r="AA389" i="10" a="1"/>
  <c r="AA389" i="10" s="1"/>
  <c r="F96" i="14" a="1"/>
  <c r="AF382" i="10" a="1"/>
  <c r="AF382" i="10" s="1"/>
  <c r="AG382" i="10" a="1"/>
  <c r="AG382" i="10" s="1"/>
  <c r="AA382" i="10" a="1"/>
  <c r="AA382" i="10" s="1"/>
  <c r="L382" i="10"/>
  <c r="AE382" i="10" a="1"/>
  <c r="AE382" i="10" s="1"/>
  <c r="L410" i="10"/>
  <c r="AA410" i="10" a="1"/>
  <c r="AA410" i="10" s="1"/>
  <c r="AF370" i="10" a="1"/>
  <c r="AF370" i="10" s="1"/>
  <c r="AG370" i="10" a="1"/>
  <c r="AG370" i="10" s="1"/>
  <c r="AA370" i="10" a="1"/>
  <c r="AA370" i="10" s="1"/>
  <c r="L370" i="10"/>
  <c r="AE370" i="10" a="1"/>
  <c r="AE370" i="10" s="1"/>
  <c r="G73" i="14" a="1"/>
  <c r="AA402" i="10" a="1"/>
  <c r="AA402" i="10" s="1"/>
  <c r="L402" i="10"/>
  <c r="AF366" i="10" a="1"/>
  <c r="AF366" i="10" s="1"/>
  <c r="AG366" i="10" a="1"/>
  <c r="AG366" i="10" s="1"/>
  <c r="AA366" i="10" a="1"/>
  <c r="AA366" i="10" s="1"/>
  <c r="L366" i="10"/>
  <c r="AE366" i="10" a="1"/>
  <c r="AE366" i="10" s="1"/>
  <c r="AA418" i="10" a="1"/>
  <c r="AA418" i="10" s="1"/>
  <c r="L418" i="10"/>
  <c r="Y195" i="10" a="1"/>
  <c r="Y176" i="10" a="1"/>
  <c r="Y165" i="10" a="1"/>
  <c r="Y154" i="10" a="1"/>
  <c r="Y199" i="10" a="1"/>
  <c r="Y168" i="10" a="1"/>
  <c r="Y203" i="10" a="1"/>
  <c r="Y202" i="10" a="1"/>
  <c r="Y194" i="10" a="1"/>
  <c r="Y205" i="10" a="1"/>
  <c r="Y172" i="10" a="1"/>
  <c r="Y209" i="10" a="1"/>
  <c r="Y144" i="10" a="1"/>
  <c r="Y152" i="10" a="1"/>
  <c r="Y198" i="10" a="1"/>
  <c r="Y174" i="10" a="1"/>
  <c r="Y212" i="10" a="1"/>
  <c r="Y181" i="10" a="1"/>
  <c r="Y188" i="10" a="1"/>
  <c r="Y187" i="10" a="1"/>
  <c r="Y155" i="10" a="1"/>
  <c r="Y149" i="10" a="1"/>
  <c r="Y191" i="10" a="1"/>
  <c r="Y170" i="10" a="1"/>
  <c r="Y183" i="10" a="1"/>
  <c r="Y208" i="10" a="1"/>
  <c r="Y156" i="10" a="1"/>
  <c r="Y204" i="10" a="1"/>
  <c r="Y184" i="10" a="1"/>
  <c r="Y171" i="10" a="1"/>
  <c r="Y151" i="10" a="1"/>
  <c r="Y159" i="10" a="1"/>
  <c r="Y178" i="10" a="1"/>
  <c r="Y153" i="10" a="1"/>
  <c r="Y157" i="10" a="1"/>
  <c r="Y150" i="10" a="1"/>
  <c r="Y179" i="10" a="1"/>
  <c r="Y190" i="10" a="1"/>
  <c r="Y207" i="10" a="1"/>
  <c r="Y146" i="10" a="1"/>
  <c r="Y185" i="10" a="1"/>
  <c r="Y200" i="10" a="1"/>
  <c r="Y211" i="10" a="1"/>
  <c r="Y192" i="10" a="1"/>
  <c r="Y206" i="10" a="1"/>
  <c r="Y169" i="10" a="1"/>
  <c r="Y173" i="10" a="1"/>
  <c r="Y189" i="10" a="1"/>
  <c r="Y182" i="10" a="1"/>
  <c r="Y213" i="10" a="1"/>
  <c r="Y166" i="10" a="1"/>
  <c r="Y145" i="10" a="1"/>
  <c r="Y177" i="10" a="1"/>
  <c r="Y161" i="10" a="1"/>
  <c r="Y210" i="10" a="1"/>
  <c r="Y186" i="10" a="1"/>
  <c r="Y196" i="10" a="1"/>
  <c r="Y175" i="10" a="1"/>
  <c r="Y160" i="10" a="1"/>
  <c r="Y164" i="10" a="1"/>
  <c r="Y180" i="10" a="1"/>
  <c r="Y201" i="10" a="1"/>
  <c r="Y163" i="10" a="1"/>
  <c r="Y148" i="10" a="1"/>
  <c r="Y197" i="10" a="1"/>
  <c r="Y193" i="10" a="1"/>
  <c r="Y167" i="10" a="1"/>
  <c r="Y162" i="10" a="1"/>
  <c r="Y147" i="10" a="1"/>
  <c r="Y158" i="10" a="1"/>
  <c r="Y197" i="10" l="1"/>
  <c r="Y206" i="10"/>
  <c r="Y165" i="10"/>
  <c r="Y176" i="10"/>
  <c r="Y166" i="10"/>
  <c r="Y210" i="10"/>
  <c r="Y169" i="10"/>
  <c r="Y185" i="10"/>
  <c r="Y187" i="10"/>
  <c r="Y196" i="10"/>
  <c r="Y151" i="10"/>
  <c r="Y174" i="10"/>
  <c r="Y145" i="10"/>
  <c r="Y156" i="10"/>
  <c r="Y200" i="10"/>
  <c r="Y155" i="10"/>
  <c r="Y171" i="10"/>
  <c r="Y201" i="10"/>
  <c r="Y146" i="10"/>
  <c r="Y212" i="10"/>
  <c r="Y164" i="10"/>
  <c r="Y202" i="10"/>
  <c r="Y161" i="10"/>
  <c r="Y182" i="10"/>
  <c r="Y205" i="10"/>
  <c r="Y157" i="10"/>
  <c r="Y159" i="10"/>
  <c r="Y203" i="10"/>
  <c r="Y162" i="10"/>
  <c r="Y178" i="10"/>
  <c r="Y192" i="10"/>
  <c r="Y147" i="10"/>
  <c r="Y172" i="10"/>
  <c r="Y191" i="10"/>
  <c r="Y144" i="10"/>
  <c r="Y173" i="10"/>
  <c r="Y189" i="10"/>
  <c r="Y152" i="10"/>
  <c r="Y168" i="10"/>
  <c r="Y190" i="10"/>
  <c r="Y208" i="10"/>
  <c r="Y170" i="10"/>
  <c r="Y193" i="10"/>
  <c r="Y204" i="10"/>
  <c r="Y195" i="10"/>
  <c r="Y154" i="10"/>
  <c r="Y175" i="10"/>
  <c r="Y198" i="10"/>
  <c r="Y150" i="10"/>
  <c r="Y180" i="10"/>
  <c r="Y213" i="10"/>
  <c r="Y160" i="10"/>
  <c r="Y179" i="10"/>
  <c r="Y209" i="10"/>
  <c r="Y211" i="10"/>
  <c r="Y177" i="10"/>
  <c r="Y188" i="10"/>
  <c r="Y207" i="10"/>
  <c r="Y194" i="10"/>
  <c r="Y199" i="10"/>
  <c r="Y158" i="10"/>
  <c r="Y181" i="10"/>
  <c r="Y183" i="10"/>
  <c r="Y149" i="10"/>
  <c r="Y163" i="10"/>
  <c r="Y186" i="10"/>
  <c r="Y184" i="10"/>
  <c r="Y153" i="10"/>
  <c r="Y148" i="10"/>
  <c r="Y167" i="10"/>
  <c r="R337" i="10"/>
  <c r="AD267" i="10" a="1"/>
  <c r="AD267" i="10" s="1"/>
  <c r="AJ267" i="10" s="1"/>
  <c r="AO267" i="10" s="1"/>
  <c r="AB267" i="10" a="1"/>
  <c r="AB267" i="10" s="1"/>
  <c r="AH267" i="10" s="1"/>
  <c r="AM267" i="10" s="1"/>
  <c r="AC267" i="10" a="1"/>
  <c r="AC267" i="10" s="1"/>
  <c r="AI267" i="10" s="1"/>
  <c r="AN267" i="10" s="1"/>
  <c r="W267" i="10" a="1"/>
  <c r="W267" i="10" s="1"/>
  <c r="R346" i="10"/>
  <c r="AD276" i="10" a="1"/>
  <c r="AD276" i="10" s="1"/>
  <c r="AJ276" i="10" s="1"/>
  <c r="AO276" i="10" s="1"/>
  <c r="AB276" i="10" a="1"/>
  <c r="AB276" i="10" s="1"/>
  <c r="AH276" i="10" s="1"/>
  <c r="AM276" i="10" s="1"/>
  <c r="AC276" i="10" a="1"/>
  <c r="AC276" i="10" s="1"/>
  <c r="AI276" i="10" s="1"/>
  <c r="AN276" i="10" s="1"/>
  <c r="W276" i="10" a="1"/>
  <c r="W276" i="10" s="1"/>
  <c r="R305" i="10"/>
  <c r="AD235" i="10" a="1"/>
  <c r="AD235" i="10" s="1"/>
  <c r="AJ235" i="10" s="1"/>
  <c r="AB235" i="10" a="1"/>
  <c r="AB235" i="10" s="1"/>
  <c r="AH235" i="10" s="1"/>
  <c r="AC235" i="10" a="1"/>
  <c r="AC235" i="10" s="1"/>
  <c r="AI235" i="10" s="1"/>
  <c r="W235" i="10" a="1"/>
  <c r="W235" i="10" s="1"/>
  <c r="R316" i="10"/>
  <c r="AD246" i="10" a="1"/>
  <c r="AD246" i="10" s="1"/>
  <c r="AJ246" i="10" s="1"/>
  <c r="AO246" i="10" s="1"/>
  <c r="AB246" i="10" a="1"/>
  <c r="AB246" i="10" s="1"/>
  <c r="AH246" i="10" s="1"/>
  <c r="AM246" i="10" s="1"/>
  <c r="AC246" i="10" a="1"/>
  <c r="AC246" i="10" s="1"/>
  <c r="AI246" i="10" s="1"/>
  <c r="AN246" i="10" s="1"/>
  <c r="W246" i="10" a="1"/>
  <c r="W246" i="10" s="1"/>
  <c r="R306" i="10"/>
  <c r="AD236" i="10" a="1"/>
  <c r="AD236" i="10" s="1"/>
  <c r="AJ236" i="10" s="1"/>
  <c r="AB236" i="10" a="1"/>
  <c r="AB236" i="10" s="1"/>
  <c r="AH236" i="10" s="1"/>
  <c r="AC236" i="10" a="1"/>
  <c r="AC236" i="10" s="1"/>
  <c r="AI236" i="10" s="1"/>
  <c r="W236" i="10" a="1"/>
  <c r="W236" i="10" s="1"/>
  <c r="R350" i="10"/>
  <c r="AD280" i="10" a="1"/>
  <c r="AD280" i="10" s="1"/>
  <c r="AJ280" i="10" s="1"/>
  <c r="AO280" i="10" s="1"/>
  <c r="AB280" i="10" a="1"/>
  <c r="AB280" i="10" s="1"/>
  <c r="AH280" i="10" s="1"/>
  <c r="AM280" i="10" s="1"/>
  <c r="AC280" i="10" a="1"/>
  <c r="AC280" i="10" s="1"/>
  <c r="AI280" i="10" s="1"/>
  <c r="AN280" i="10" s="1"/>
  <c r="W280" i="10" a="1"/>
  <c r="W280" i="10" s="1"/>
  <c r="R309" i="10"/>
  <c r="AD239" i="10" a="1"/>
  <c r="AD239" i="10" s="1"/>
  <c r="AJ239" i="10" s="1"/>
  <c r="AO239" i="10" s="1"/>
  <c r="AB239" i="10" a="1"/>
  <c r="AB239" i="10" s="1"/>
  <c r="AH239" i="10" s="1"/>
  <c r="AM239" i="10" s="1"/>
  <c r="AC239" i="10" a="1"/>
  <c r="AC239" i="10" s="1"/>
  <c r="AI239" i="10" s="1"/>
  <c r="AN239" i="10" s="1"/>
  <c r="W239" i="10" a="1"/>
  <c r="W239" i="10" s="1"/>
  <c r="R325" i="10"/>
  <c r="AD255" i="10" a="1"/>
  <c r="AD255" i="10" s="1"/>
  <c r="AJ255" i="10" s="1"/>
  <c r="AO255" i="10" s="1"/>
  <c r="AB255" i="10" a="1"/>
  <c r="AB255" i="10" s="1"/>
  <c r="AH255" i="10" s="1"/>
  <c r="AM255" i="10" s="1"/>
  <c r="AC255" i="10" a="1"/>
  <c r="AC255" i="10" s="1"/>
  <c r="AI255" i="10" s="1"/>
  <c r="AN255" i="10" s="1"/>
  <c r="W255" i="10" a="1"/>
  <c r="W255" i="10" s="1"/>
  <c r="R327" i="10"/>
  <c r="AD257" i="10" a="1"/>
  <c r="AD257" i="10" s="1"/>
  <c r="AJ257" i="10" s="1"/>
  <c r="AO257" i="10" s="1"/>
  <c r="AB257" i="10" a="1"/>
  <c r="AB257" i="10" s="1"/>
  <c r="AH257" i="10" s="1"/>
  <c r="AM257" i="10" s="1"/>
  <c r="AC257" i="10" a="1"/>
  <c r="AC257" i="10" s="1"/>
  <c r="AI257" i="10" s="1"/>
  <c r="AN257" i="10" s="1"/>
  <c r="W257" i="10" a="1"/>
  <c r="W257" i="10" s="1"/>
  <c r="R336" i="10"/>
  <c r="AD266" i="10" a="1"/>
  <c r="AD266" i="10" s="1"/>
  <c r="AJ266" i="10" s="1"/>
  <c r="AO266" i="10" s="1"/>
  <c r="AB266" i="10" a="1"/>
  <c r="AB266" i="10" s="1"/>
  <c r="AH266" i="10" s="1"/>
  <c r="AM266" i="10" s="1"/>
  <c r="AC266" i="10" a="1"/>
  <c r="AC266" i="10" s="1"/>
  <c r="AI266" i="10" s="1"/>
  <c r="AN266" i="10" s="1"/>
  <c r="W266" i="10" a="1"/>
  <c r="W266" i="10" s="1"/>
  <c r="R291" i="10"/>
  <c r="AD221" i="10" a="1"/>
  <c r="AD221" i="10" s="1"/>
  <c r="AJ221" i="10" s="1"/>
  <c r="AB221" i="10" a="1"/>
  <c r="AB221" i="10" s="1"/>
  <c r="AH221" i="10" s="1"/>
  <c r="AC221" i="10" a="1"/>
  <c r="AC221" i="10" s="1"/>
  <c r="AI221" i="10" s="1"/>
  <c r="W221" i="10" a="1"/>
  <c r="W221" i="10" s="1"/>
  <c r="R314" i="10"/>
  <c r="AD244" i="10" a="1"/>
  <c r="AD244" i="10" s="1"/>
  <c r="AJ244" i="10" s="1"/>
  <c r="AO244" i="10" s="1"/>
  <c r="AB244" i="10" a="1"/>
  <c r="AB244" i="10" s="1"/>
  <c r="AH244" i="10" s="1"/>
  <c r="AM244" i="10" s="1"/>
  <c r="AC244" i="10" a="1"/>
  <c r="AC244" i="10" s="1"/>
  <c r="AI244" i="10" s="1"/>
  <c r="AN244" i="10" s="1"/>
  <c r="W244" i="10" a="1"/>
  <c r="W244" i="10" s="1"/>
  <c r="R285" i="10"/>
  <c r="AD215" i="10" a="1"/>
  <c r="AD215" i="10" s="1"/>
  <c r="AJ215" i="10" s="1"/>
  <c r="AB215" i="10" a="1"/>
  <c r="AB215" i="10" s="1"/>
  <c r="AH215" i="10" s="1"/>
  <c r="AC215" i="10" a="1"/>
  <c r="AC215" i="10" s="1"/>
  <c r="AI215" i="10" s="1"/>
  <c r="W215" i="10" a="1"/>
  <c r="W215" i="10" s="1"/>
  <c r="R296" i="10"/>
  <c r="AD226" i="10" a="1"/>
  <c r="AD226" i="10" s="1"/>
  <c r="AJ226" i="10" s="1"/>
  <c r="AB226" i="10" a="1"/>
  <c r="AB226" i="10" s="1"/>
  <c r="AH226" i="10" s="1"/>
  <c r="AC226" i="10" a="1"/>
  <c r="AC226" i="10" s="1"/>
  <c r="AI226" i="10" s="1"/>
  <c r="W226" i="10" a="1"/>
  <c r="W226" i="10" s="1"/>
  <c r="R340" i="10"/>
  <c r="AD270" i="10" a="1"/>
  <c r="AD270" i="10" s="1"/>
  <c r="AJ270" i="10" s="1"/>
  <c r="AO270" i="10" s="1"/>
  <c r="AB270" i="10" a="1"/>
  <c r="AB270" i="10" s="1"/>
  <c r="AH270" i="10" s="1"/>
  <c r="AM270" i="10" s="1"/>
  <c r="AC270" i="10" a="1"/>
  <c r="AC270" i="10" s="1"/>
  <c r="AI270" i="10" s="1"/>
  <c r="AN270" i="10" s="1"/>
  <c r="W270" i="10" a="1"/>
  <c r="W270" i="10" s="1"/>
  <c r="R295" i="10"/>
  <c r="AD225" i="10" a="1"/>
  <c r="AD225" i="10" s="1"/>
  <c r="AJ225" i="10" s="1"/>
  <c r="AB225" i="10" a="1"/>
  <c r="AB225" i="10" s="1"/>
  <c r="AH225" i="10" s="1"/>
  <c r="AC225" i="10" a="1"/>
  <c r="AC225" i="10" s="1"/>
  <c r="AI225" i="10" s="1"/>
  <c r="W225" i="10" a="1"/>
  <c r="W225" i="10" s="1"/>
  <c r="R311" i="10"/>
  <c r="AD241" i="10" a="1"/>
  <c r="AD241" i="10" s="1"/>
  <c r="AJ241" i="10" s="1"/>
  <c r="AO241" i="10" s="1"/>
  <c r="AB241" i="10" a="1"/>
  <c r="AB241" i="10" s="1"/>
  <c r="AH241" i="10" s="1"/>
  <c r="AM241" i="10" s="1"/>
  <c r="AC241" i="10" a="1"/>
  <c r="AC241" i="10" s="1"/>
  <c r="AI241" i="10" s="1"/>
  <c r="AN241" i="10" s="1"/>
  <c r="W241" i="10" a="1"/>
  <c r="W241" i="10" s="1"/>
  <c r="R341" i="10"/>
  <c r="AD271" i="10" a="1"/>
  <c r="AD271" i="10" s="1"/>
  <c r="AJ271" i="10" s="1"/>
  <c r="AO271" i="10" s="1"/>
  <c r="AB271" i="10" a="1"/>
  <c r="AB271" i="10" s="1"/>
  <c r="AH271" i="10" s="1"/>
  <c r="AM271" i="10" s="1"/>
  <c r="AC271" i="10" a="1"/>
  <c r="AC271" i="10" s="1"/>
  <c r="AI271" i="10" s="1"/>
  <c r="AN271" i="10" s="1"/>
  <c r="W271" i="10" a="1"/>
  <c r="W271" i="10" s="1"/>
  <c r="R286" i="10"/>
  <c r="AD216" i="10" a="1"/>
  <c r="AD216" i="10" s="1"/>
  <c r="AJ216" i="10" s="1"/>
  <c r="AB216" i="10" a="1"/>
  <c r="AB216" i="10" s="1"/>
  <c r="AH216" i="10" s="1"/>
  <c r="AC216" i="10" a="1"/>
  <c r="AC216" i="10" s="1"/>
  <c r="AI216" i="10" s="1"/>
  <c r="W216" i="10" a="1"/>
  <c r="W216" i="10" s="1"/>
  <c r="R352" i="10"/>
  <c r="AD282" i="10" a="1"/>
  <c r="AD282" i="10" s="1"/>
  <c r="AJ282" i="10" s="1"/>
  <c r="AO282" i="10" s="1"/>
  <c r="AB282" i="10" a="1"/>
  <c r="AB282" i="10" s="1"/>
  <c r="AH282" i="10" s="1"/>
  <c r="AM282" i="10" s="1"/>
  <c r="AC282" i="10" a="1"/>
  <c r="AC282" i="10" s="1"/>
  <c r="AI282" i="10" s="1"/>
  <c r="AN282" i="10" s="1"/>
  <c r="W282" i="10" a="1"/>
  <c r="W282" i="10" s="1"/>
  <c r="R304" i="10"/>
  <c r="AD234" i="10" a="1"/>
  <c r="AD234" i="10" s="1"/>
  <c r="AJ234" i="10" s="1"/>
  <c r="AB234" i="10" a="1"/>
  <c r="AB234" i="10" s="1"/>
  <c r="AH234" i="10" s="1"/>
  <c r="AC234" i="10" a="1"/>
  <c r="AC234" i="10" s="1"/>
  <c r="AI234" i="10" s="1"/>
  <c r="W234" i="10" a="1"/>
  <c r="W234" i="10" s="1"/>
  <c r="R342" i="10"/>
  <c r="AD272" i="10" a="1"/>
  <c r="AD272" i="10" s="1"/>
  <c r="AJ272" i="10" s="1"/>
  <c r="AO272" i="10" s="1"/>
  <c r="AB272" i="10" a="1"/>
  <c r="AB272" i="10" s="1"/>
  <c r="AH272" i="10" s="1"/>
  <c r="AM272" i="10" s="1"/>
  <c r="AC272" i="10" a="1"/>
  <c r="AC272" i="10" s="1"/>
  <c r="AI272" i="10" s="1"/>
  <c r="AN272" i="10" s="1"/>
  <c r="W272" i="10" a="1"/>
  <c r="W272" i="10" s="1"/>
  <c r="R301" i="10"/>
  <c r="AD231" i="10" a="1"/>
  <c r="AD231" i="10" s="1"/>
  <c r="AJ231" i="10" s="1"/>
  <c r="AB231" i="10" a="1"/>
  <c r="AB231" i="10" s="1"/>
  <c r="AH231" i="10" s="1"/>
  <c r="AC231" i="10" a="1"/>
  <c r="AC231" i="10" s="1"/>
  <c r="AI231" i="10" s="1"/>
  <c r="W231" i="10" a="1"/>
  <c r="W231" i="10" s="1"/>
  <c r="R322" i="10"/>
  <c r="AD252" i="10" a="1"/>
  <c r="AD252" i="10" s="1"/>
  <c r="AJ252" i="10" s="1"/>
  <c r="AO252" i="10" s="1"/>
  <c r="AB252" i="10" a="1"/>
  <c r="AB252" i="10" s="1"/>
  <c r="AH252" i="10" s="1"/>
  <c r="AM252" i="10" s="1"/>
  <c r="AC252" i="10" a="1"/>
  <c r="AC252" i="10" s="1"/>
  <c r="AI252" i="10" s="1"/>
  <c r="AN252" i="10" s="1"/>
  <c r="W252" i="10" a="1"/>
  <c r="W252" i="10" s="1"/>
  <c r="R345" i="10"/>
  <c r="AD275" i="10" a="1"/>
  <c r="AD275" i="10" s="1"/>
  <c r="AJ275" i="10" s="1"/>
  <c r="AO275" i="10" s="1"/>
  <c r="AB275" i="10" a="1"/>
  <c r="AB275" i="10" s="1"/>
  <c r="AH275" i="10" s="1"/>
  <c r="AM275" i="10" s="1"/>
  <c r="AC275" i="10" a="1"/>
  <c r="AC275" i="10" s="1"/>
  <c r="AI275" i="10" s="1"/>
  <c r="AN275" i="10" s="1"/>
  <c r="W275" i="10" a="1"/>
  <c r="W275" i="10" s="1"/>
  <c r="R297" i="10"/>
  <c r="AD227" i="10" a="1"/>
  <c r="AD227" i="10" s="1"/>
  <c r="AJ227" i="10" s="1"/>
  <c r="AB227" i="10" a="1"/>
  <c r="AB227" i="10" s="1"/>
  <c r="AH227" i="10" s="1"/>
  <c r="AC227" i="10" a="1"/>
  <c r="AC227" i="10" s="1"/>
  <c r="AI227" i="10" s="1"/>
  <c r="W227" i="10" a="1"/>
  <c r="W227" i="10" s="1"/>
  <c r="R299" i="10"/>
  <c r="AD229" i="10" a="1"/>
  <c r="AD229" i="10" s="1"/>
  <c r="AJ229" i="10" s="1"/>
  <c r="AB229" i="10" a="1"/>
  <c r="AB229" i="10" s="1"/>
  <c r="AH229" i="10" s="1"/>
  <c r="AC229" i="10" a="1"/>
  <c r="AC229" i="10" s="1"/>
  <c r="AI229" i="10" s="1"/>
  <c r="W229" i="10" a="1"/>
  <c r="W229" i="10" s="1"/>
  <c r="R343" i="10"/>
  <c r="AD273" i="10" a="1"/>
  <c r="AD273" i="10" s="1"/>
  <c r="AJ273" i="10" s="1"/>
  <c r="AO273" i="10" s="1"/>
  <c r="AB273" i="10" a="1"/>
  <c r="AB273" i="10" s="1"/>
  <c r="AH273" i="10" s="1"/>
  <c r="AM273" i="10" s="1"/>
  <c r="AC273" i="10" a="1"/>
  <c r="AC273" i="10" s="1"/>
  <c r="AI273" i="10" s="1"/>
  <c r="AN273" i="10" s="1"/>
  <c r="W273" i="10" a="1"/>
  <c r="W273" i="10" s="1"/>
  <c r="R302" i="10"/>
  <c r="AD232" i="10" a="1"/>
  <c r="AD232" i="10" s="1"/>
  <c r="AJ232" i="10" s="1"/>
  <c r="AB232" i="10" a="1"/>
  <c r="AB232" i="10" s="1"/>
  <c r="AH232" i="10" s="1"/>
  <c r="AC232" i="10" a="1"/>
  <c r="AC232" i="10" s="1"/>
  <c r="AI232" i="10" s="1"/>
  <c r="W232" i="10" a="1"/>
  <c r="W232" i="10" s="1"/>
  <c r="R318" i="10"/>
  <c r="AD248" i="10" a="1"/>
  <c r="AD248" i="10" s="1"/>
  <c r="AJ248" i="10" s="1"/>
  <c r="AO248" i="10" s="1"/>
  <c r="AB248" i="10" a="1"/>
  <c r="AB248" i="10" s="1"/>
  <c r="AH248" i="10" s="1"/>
  <c r="AM248" i="10" s="1"/>
  <c r="AC248" i="10" a="1"/>
  <c r="AC248" i="10" s="1"/>
  <c r="AI248" i="10" s="1"/>
  <c r="AN248" i="10" s="1"/>
  <c r="W248" i="10" a="1"/>
  <c r="W248" i="10" s="1"/>
  <c r="R332" i="10"/>
  <c r="AD262" i="10" a="1"/>
  <c r="AD262" i="10" s="1"/>
  <c r="AJ262" i="10" s="1"/>
  <c r="AO262" i="10" s="1"/>
  <c r="AB262" i="10" a="1"/>
  <c r="AB262" i="10" s="1"/>
  <c r="AH262" i="10" s="1"/>
  <c r="AM262" i="10" s="1"/>
  <c r="AC262" i="10" a="1"/>
  <c r="AC262" i="10" s="1"/>
  <c r="AI262" i="10" s="1"/>
  <c r="AN262" i="10" s="1"/>
  <c r="W262" i="10" a="1"/>
  <c r="W262" i="10" s="1"/>
  <c r="R287" i="10"/>
  <c r="AD217" i="10" a="1"/>
  <c r="AD217" i="10" s="1"/>
  <c r="AJ217" i="10" s="1"/>
  <c r="AB217" i="10" a="1"/>
  <c r="AB217" i="10" s="1"/>
  <c r="AH217" i="10" s="1"/>
  <c r="AC217" i="10" a="1"/>
  <c r="AC217" i="10" s="1"/>
  <c r="AI217" i="10" s="1"/>
  <c r="W217" i="10" a="1"/>
  <c r="W217" i="10" s="1"/>
  <c r="R312" i="10"/>
  <c r="AD242" i="10" a="1"/>
  <c r="AD242" i="10" s="1"/>
  <c r="AJ242" i="10" s="1"/>
  <c r="AO242" i="10" s="1"/>
  <c r="AB242" i="10" a="1"/>
  <c r="AB242" i="10" s="1"/>
  <c r="AH242" i="10" s="1"/>
  <c r="AM242" i="10" s="1"/>
  <c r="AC242" i="10" a="1"/>
  <c r="AC242" i="10" s="1"/>
  <c r="AI242" i="10" s="1"/>
  <c r="AN242" i="10" s="1"/>
  <c r="W242" i="10" a="1"/>
  <c r="W242" i="10" s="1"/>
  <c r="R331" i="10"/>
  <c r="AD261" i="10" a="1"/>
  <c r="AD261" i="10" s="1"/>
  <c r="AJ261" i="10" s="1"/>
  <c r="AO261" i="10" s="1"/>
  <c r="AB261" i="10" a="1"/>
  <c r="AB261" i="10" s="1"/>
  <c r="AH261" i="10" s="1"/>
  <c r="AM261" i="10" s="1"/>
  <c r="AC261" i="10" a="1"/>
  <c r="AC261" i="10" s="1"/>
  <c r="AI261" i="10" s="1"/>
  <c r="AN261" i="10" s="1"/>
  <c r="W261" i="10" a="1"/>
  <c r="W261" i="10" s="1"/>
  <c r="R284" i="10"/>
  <c r="AD214" i="10" a="1"/>
  <c r="AD214" i="10" s="1"/>
  <c r="AJ214" i="10" s="1"/>
  <c r="AB214" i="10" a="1"/>
  <c r="AB214" i="10" s="1"/>
  <c r="AH214" i="10" s="1"/>
  <c r="AC214" i="10" a="1"/>
  <c r="AC214" i="10" s="1"/>
  <c r="AI214" i="10" s="1"/>
  <c r="W214" i="10" a="1"/>
  <c r="W214" i="10" s="1"/>
  <c r="R313" i="10"/>
  <c r="AD243" i="10" a="1"/>
  <c r="AD243" i="10" s="1"/>
  <c r="AJ243" i="10" s="1"/>
  <c r="AO243" i="10" s="1"/>
  <c r="AB243" i="10" a="1"/>
  <c r="AB243" i="10" s="1"/>
  <c r="AH243" i="10" s="1"/>
  <c r="AM243" i="10" s="1"/>
  <c r="AC243" i="10" a="1"/>
  <c r="AC243" i="10" s="1"/>
  <c r="AI243" i="10" s="1"/>
  <c r="AN243" i="10" s="1"/>
  <c r="W243" i="10" a="1"/>
  <c r="W243" i="10" s="1"/>
  <c r="R329" i="10"/>
  <c r="AD259" i="10" a="1"/>
  <c r="AD259" i="10" s="1"/>
  <c r="AJ259" i="10" s="1"/>
  <c r="AO259" i="10" s="1"/>
  <c r="AB259" i="10" a="1"/>
  <c r="AB259" i="10" s="1"/>
  <c r="AH259" i="10" s="1"/>
  <c r="AM259" i="10" s="1"/>
  <c r="AC259" i="10" a="1"/>
  <c r="AC259" i="10" s="1"/>
  <c r="AI259" i="10" s="1"/>
  <c r="AN259" i="10" s="1"/>
  <c r="W259" i="10" a="1"/>
  <c r="W259" i="10" s="1"/>
  <c r="R292" i="10"/>
  <c r="AD222" i="10" a="1"/>
  <c r="AD222" i="10" s="1"/>
  <c r="AJ222" i="10" s="1"/>
  <c r="AB222" i="10" a="1"/>
  <c r="AB222" i="10" s="1"/>
  <c r="AH222" i="10" s="1"/>
  <c r="AC222" i="10" a="1"/>
  <c r="AC222" i="10" s="1"/>
  <c r="AI222" i="10" s="1"/>
  <c r="W222" i="10" a="1"/>
  <c r="W222" i="10" s="1"/>
  <c r="R308" i="10"/>
  <c r="AD238" i="10" a="1"/>
  <c r="AD238" i="10" s="1"/>
  <c r="AJ238" i="10" s="1"/>
  <c r="AO238" i="10" s="1"/>
  <c r="AB238" i="10" a="1"/>
  <c r="AB238" i="10" s="1"/>
  <c r="AH238" i="10" s="1"/>
  <c r="AM238" i="10" s="1"/>
  <c r="AC238" i="10" a="1"/>
  <c r="AC238" i="10" s="1"/>
  <c r="AI238" i="10" s="1"/>
  <c r="AN238" i="10" s="1"/>
  <c r="W238" i="10" a="1"/>
  <c r="W238" i="10" s="1"/>
  <c r="R330" i="10"/>
  <c r="AD260" i="10" a="1"/>
  <c r="AD260" i="10" s="1"/>
  <c r="AJ260" i="10" s="1"/>
  <c r="AO260" i="10" s="1"/>
  <c r="AB260" i="10" a="1"/>
  <c r="AB260" i="10" s="1"/>
  <c r="AH260" i="10" s="1"/>
  <c r="AM260" i="10" s="1"/>
  <c r="AC260" i="10" a="1"/>
  <c r="AC260" i="10" s="1"/>
  <c r="AI260" i="10" s="1"/>
  <c r="AN260" i="10" s="1"/>
  <c r="W260" i="10" a="1"/>
  <c r="W260" i="10" s="1"/>
  <c r="R348" i="10"/>
  <c r="AD278" i="10" a="1"/>
  <c r="AD278" i="10" s="1"/>
  <c r="AJ278" i="10" s="1"/>
  <c r="AO278" i="10" s="1"/>
  <c r="AB278" i="10" a="1"/>
  <c r="AB278" i="10" s="1"/>
  <c r="AH278" i="10" s="1"/>
  <c r="AM278" i="10" s="1"/>
  <c r="AC278" i="10" a="1"/>
  <c r="AC278" i="10" s="1"/>
  <c r="AI278" i="10" s="1"/>
  <c r="AN278" i="10" s="1"/>
  <c r="W278" i="10" a="1"/>
  <c r="W278" i="10" s="1"/>
  <c r="R310" i="10"/>
  <c r="AD240" i="10" a="1"/>
  <c r="AD240" i="10" s="1"/>
  <c r="AJ240" i="10" s="1"/>
  <c r="AO240" i="10" s="1"/>
  <c r="AB240" i="10" a="1"/>
  <c r="AB240" i="10" s="1"/>
  <c r="AH240" i="10" s="1"/>
  <c r="AM240" i="10" s="1"/>
  <c r="AC240" i="10" a="1"/>
  <c r="AC240" i="10" s="1"/>
  <c r="AI240" i="10" s="1"/>
  <c r="AN240" i="10" s="1"/>
  <c r="W240" i="10" a="1"/>
  <c r="W240" i="10" s="1"/>
  <c r="R333" i="10"/>
  <c r="AD263" i="10" a="1"/>
  <c r="AD263" i="10" s="1"/>
  <c r="AJ263" i="10" s="1"/>
  <c r="AO263" i="10" s="1"/>
  <c r="AB263" i="10" a="1"/>
  <c r="AB263" i="10" s="1"/>
  <c r="AH263" i="10" s="1"/>
  <c r="AM263" i="10" s="1"/>
  <c r="AC263" i="10" a="1"/>
  <c r="AC263" i="10" s="1"/>
  <c r="AI263" i="10" s="1"/>
  <c r="AN263" i="10" s="1"/>
  <c r="W263" i="10" a="1"/>
  <c r="W263" i="10" s="1"/>
  <c r="R344" i="10"/>
  <c r="AD274" i="10" a="1"/>
  <c r="AD274" i="10" s="1"/>
  <c r="AJ274" i="10" s="1"/>
  <c r="AO274" i="10" s="1"/>
  <c r="AB274" i="10" a="1"/>
  <c r="AB274" i="10" s="1"/>
  <c r="AH274" i="10" s="1"/>
  <c r="AM274" i="10" s="1"/>
  <c r="AC274" i="10" a="1"/>
  <c r="AC274" i="10" s="1"/>
  <c r="AI274" i="10" s="1"/>
  <c r="AN274" i="10" s="1"/>
  <c r="W274" i="10" a="1"/>
  <c r="W274" i="10" s="1"/>
  <c r="R335" i="10"/>
  <c r="AD265" i="10" a="1"/>
  <c r="AD265" i="10" s="1"/>
  <c r="AJ265" i="10" s="1"/>
  <c r="AO265" i="10" s="1"/>
  <c r="AB265" i="10" a="1"/>
  <c r="AB265" i="10" s="1"/>
  <c r="AH265" i="10" s="1"/>
  <c r="AM265" i="10" s="1"/>
  <c r="AC265" i="10" a="1"/>
  <c r="AC265" i="10" s="1"/>
  <c r="AI265" i="10" s="1"/>
  <c r="AN265" i="10" s="1"/>
  <c r="W265" i="10" a="1"/>
  <c r="W265" i="10" s="1"/>
  <c r="R294" i="10"/>
  <c r="AD224" i="10" a="1"/>
  <c r="AD224" i="10" s="1"/>
  <c r="AJ224" i="10" s="1"/>
  <c r="AB224" i="10" a="1"/>
  <c r="AB224" i="10" s="1"/>
  <c r="AH224" i="10" s="1"/>
  <c r="AC224" i="10" a="1"/>
  <c r="AC224" i="10" s="1"/>
  <c r="AI224" i="10" s="1"/>
  <c r="W224" i="10" a="1"/>
  <c r="W224" i="10" s="1"/>
  <c r="R315" i="10"/>
  <c r="AD245" i="10" a="1"/>
  <c r="AD245" i="10" s="1"/>
  <c r="AJ245" i="10" s="1"/>
  <c r="AO245" i="10" s="1"/>
  <c r="AB245" i="10" a="1"/>
  <c r="AB245" i="10" s="1"/>
  <c r="AH245" i="10" s="1"/>
  <c r="AM245" i="10" s="1"/>
  <c r="AC245" i="10" a="1"/>
  <c r="AC245" i="10" s="1"/>
  <c r="AI245" i="10" s="1"/>
  <c r="AN245" i="10" s="1"/>
  <c r="W245" i="10" a="1"/>
  <c r="W245" i="10" s="1"/>
  <c r="R338" i="10"/>
  <c r="AD268" i="10" a="1"/>
  <c r="AD268" i="10" s="1"/>
  <c r="AJ268" i="10" s="1"/>
  <c r="AO268" i="10" s="1"/>
  <c r="AB268" i="10" a="1"/>
  <c r="AB268" i="10" s="1"/>
  <c r="AH268" i="10" s="1"/>
  <c r="AM268" i="10" s="1"/>
  <c r="AC268" i="10" a="1"/>
  <c r="AC268" i="10" s="1"/>
  <c r="AI268" i="10" s="1"/>
  <c r="AN268" i="10" s="1"/>
  <c r="W268" i="10" a="1"/>
  <c r="W268" i="10" s="1"/>
  <c r="R290" i="10"/>
  <c r="AD220" i="10" a="1"/>
  <c r="AD220" i="10" s="1"/>
  <c r="AJ220" i="10" s="1"/>
  <c r="AB220" i="10" a="1"/>
  <c r="AB220" i="10" s="1"/>
  <c r="AH220" i="10" s="1"/>
  <c r="AC220" i="10" a="1"/>
  <c r="AC220" i="10" s="1"/>
  <c r="AI220" i="10" s="1"/>
  <c r="W220" i="10" a="1"/>
  <c r="W220" i="10" s="1"/>
  <c r="R320" i="10"/>
  <c r="AD250" i="10" a="1"/>
  <c r="AD250" i="10" s="1"/>
  <c r="AJ250" i="10" s="1"/>
  <c r="AO250" i="10" s="1"/>
  <c r="AB250" i="10" a="1"/>
  <c r="AB250" i="10" s="1"/>
  <c r="AH250" i="10" s="1"/>
  <c r="AM250" i="10" s="1"/>
  <c r="AC250" i="10" a="1"/>
  <c r="AC250" i="10" s="1"/>
  <c r="AI250" i="10" s="1"/>
  <c r="AN250" i="10" s="1"/>
  <c r="W250" i="10" a="1"/>
  <c r="W250" i="10" s="1"/>
  <c r="R353" i="10"/>
  <c r="AD283" i="10" a="1"/>
  <c r="AD283" i="10" s="1"/>
  <c r="AJ283" i="10" s="1"/>
  <c r="AO283" i="10" s="1"/>
  <c r="AB283" i="10" a="1"/>
  <c r="AB283" i="10" s="1"/>
  <c r="AH283" i="10" s="1"/>
  <c r="AM283" i="10" s="1"/>
  <c r="AC283" i="10" a="1"/>
  <c r="AC283" i="10" s="1"/>
  <c r="AI283" i="10" s="1"/>
  <c r="AN283" i="10" s="1"/>
  <c r="W283" i="10" a="1"/>
  <c r="W283" i="10" s="1"/>
  <c r="R300" i="10"/>
  <c r="AD230" i="10" a="1"/>
  <c r="AD230" i="10" s="1"/>
  <c r="AJ230" i="10" s="1"/>
  <c r="AB230" i="10" a="1"/>
  <c r="AB230" i="10" s="1"/>
  <c r="AH230" i="10" s="1"/>
  <c r="AC230" i="10" a="1"/>
  <c r="AC230" i="10" s="1"/>
  <c r="AI230" i="10" s="1"/>
  <c r="W230" i="10" a="1"/>
  <c r="W230" i="10" s="1"/>
  <c r="R319" i="10"/>
  <c r="AD249" i="10" a="1"/>
  <c r="AD249" i="10" s="1"/>
  <c r="AJ249" i="10" s="1"/>
  <c r="AO249" i="10" s="1"/>
  <c r="AB249" i="10" a="1"/>
  <c r="AB249" i="10" s="1"/>
  <c r="AH249" i="10" s="1"/>
  <c r="AM249" i="10" s="1"/>
  <c r="AC249" i="10" a="1"/>
  <c r="AC249" i="10" s="1"/>
  <c r="AI249" i="10" s="1"/>
  <c r="AN249" i="10" s="1"/>
  <c r="W249" i="10" a="1"/>
  <c r="W249" i="10" s="1"/>
  <c r="R349" i="10"/>
  <c r="AD279" i="10" a="1"/>
  <c r="AD279" i="10" s="1"/>
  <c r="AJ279" i="10" s="1"/>
  <c r="AO279" i="10" s="1"/>
  <c r="AB279" i="10" a="1"/>
  <c r="AB279" i="10" s="1"/>
  <c r="AH279" i="10" s="1"/>
  <c r="AM279" i="10" s="1"/>
  <c r="AC279" i="10" a="1"/>
  <c r="AC279" i="10" s="1"/>
  <c r="AI279" i="10" s="1"/>
  <c r="AN279" i="10" s="1"/>
  <c r="W279" i="10" a="1"/>
  <c r="W279" i="10" s="1"/>
  <c r="R351" i="10"/>
  <c r="AD281" i="10" a="1"/>
  <c r="AD281" i="10" s="1"/>
  <c r="AJ281" i="10" s="1"/>
  <c r="AO281" i="10" s="1"/>
  <c r="AB281" i="10" a="1"/>
  <c r="AB281" i="10" s="1"/>
  <c r="AH281" i="10" s="1"/>
  <c r="AM281" i="10" s="1"/>
  <c r="AC281" i="10" a="1"/>
  <c r="AC281" i="10" s="1"/>
  <c r="AI281" i="10" s="1"/>
  <c r="AN281" i="10" s="1"/>
  <c r="W281" i="10" a="1"/>
  <c r="W281" i="10" s="1"/>
  <c r="AD247" i="10" a="1"/>
  <c r="AD247" i="10" s="1"/>
  <c r="AJ247" i="10" s="1"/>
  <c r="AO247" i="10" s="1"/>
  <c r="AB247" i="10" a="1"/>
  <c r="AB247" i="10" s="1"/>
  <c r="AH247" i="10" s="1"/>
  <c r="AM247" i="10" s="1"/>
  <c r="AC247" i="10" a="1"/>
  <c r="AC247" i="10" s="1"/>
  <c r="AI247" i="10" s="1"/>
  <c r="AN247" i="10" s="1"/>
  <c r="W247" i="10" a="1"/>
  <c r="W247" i="10" s="1"/>
  <c r="R317" i="10"/>
  <c r="R328" i="10"/>
  <c r="AD258" i="10" a="1"/>
  <c r="AD258" i="10" s="1"/>
  <c r="AJ258" i="10" s="1"/>
  <c r="AO258" i="10" s="1"/>
  <c r="AB258" i="10" a="1"/>
  <c r="AB258" i="10" s="1"/>
  <c r="AH258" i="10" s="1"/>
  <c r="AM258" i="10" s="1"/>
  <c r="AC258" i="10" a="1"/>
  <c r="AC258" i="10" s="1"/>
  <c r="AI258" i="10" s="1"/>
  <c r="AN258" i="10" s="1"/>
  <c r="W258" i="10" a="1"/>
  <c r="W258" i="10" s="1"/>
  <c r="AD277" i="10" a="1"/>
  <c r="AD277" i="10" s="1"/>
  <c r="AJ277" i="10" s="1"/>
  <c r="AO277" i="10" s="1"/>
  <c r="AB277" i="10" a="1"/>
  <c r="AB277" i="10" s="1"/>
  <c r="AH277" i="10" s="1"/>
  <c r="AM277" i="10" s="1"/>
  <c r="AC277" i="10" a="1"/>
  <c r="AC277" i="10" s="1"/>
  <c r="AI277" i="10" s="1"/>
  <c r="AN277" i="10" s="1"/>
  <c r="W277" i="10" a="1"/>
  <c r="W277" i="10" s="1"/>
  <c r="R347" i="10"/>
  <c r="R334" i="10"/>
  <c r="AD264" i="10" a="1"/>
  <c r="AD264" i="10" s="1"/>
  <c r="AJ264" i="10" s="1"/>
  <c r="AO264" i="10" s="1"/>
  <c r="AB264" i="10" a="1"/>
  <c r="AB264" i="10" s="1"/>
  <c r="AH264" i="10" s="1"/>
  <c r="AM264" i="10" s="1"/>
  <c r="AC264" i="10" a="1"/>
  <c r="AC264" i="10" s="1"/>
  <c r="AI264" i="10" s="1"/>
  <c r="AN264" i="10" s="1"/>
  <c r="W264" i="10" a="1"/>
  <c r="W264" i="10" s="1"/>
  <c r="R339" i="10"/>
  <c r="AD269" i="10" a="1"/>
  <c r="AD269" i="10" s="1"/>
  <c r="AJ269" i="10" s="1"/>
  <c r="AO269" i="10" s="1"/>
  <c r="AB269" i="10" a="1"/>
  <c r="AB269" i="10" s="1"/>
  <c r="AH269" i="10" s="1"/>
  <c r="AM269" i="10" s="1"/>
  <c r="AC269" i="10" a="1"/>
  <c r="AC269" i="10" s="1"/>
  <c r="AI269" i="10" s="1"/>
  <c r="AN269" i="10" s="1"/>
  <c r="W269" i="10" a="1"/>
  <c r="W269" i="10" s="1"/>
  <c r="R298" i="10"/>
  <c r="AD228" i="10" a="1"/>
  <c r="AD228" i="10" s="1"/>
  <c r="AJ228" i="10" s="1"/>
  <c r="AB228" i="10" a="1"/>
  <c r="AB228" i="10" s="1"/>
  <c r="AH228" i="10" s="1"/>
  <c r="AC228" i="10" a="1"/>
  <c r="AC228" i="10" s="1"/>
  <c r="AI228" i="10" s="1"/>
  <c r="W228" i="10" a="1"/>
  <c r="W228" i="10" s="1"/>
  <c r="R321" i="10"/>
  <c r="AD251" i="10" a="1"/>
  <c r="AD251" i="10" s="1"/>
  <c r="AJ251" i="10" s="1"/>
  <c r="AO251" i="10" s="1"/>
  <c r="AB251" i="10" a="1"/>
  <c r="AB251" i="10" s="1"/>
  <c r="AH251" i="10" s="1"/>
  <c r="AM251" i="10" s="1"/>
  <c r="AC251" i="10" a="1"/>
  <c r="AC251" i="10" s="1"/>
  <c r="AI251" i="10" s="1"/>
  <c r="AN251" i="10" s="1"/>
  <c r="W251" i="10" a="1"/>
  <c r="W251" i="10" s="1"/>
  <c r="R323" i="10"/>
  <c r="AD253" i="10" a="1"/>
  <c r="AD253" i="10" s="1"/>
  <c r="AJ253" i="10" s="1"/>
  <c r="AO253" i="10" s="1"/>
  <c r="AB253" i="10" a="1"/>
  <c r="AB253" i="10" s="1"/>
  <c r="AH253" i="10" s="1"/>
  <c r="AM253" i="10" s="1"/>
  <c r="AC253" i="10" a="1"/>
  <c r="AC253" i="10" s="1"/>
  <c r="AI253" i="10" s="1"/>
  <c r="AN253" i="10" s="1"/>
  <c r="W253" i="10" a="1"/>
  <c r="W253" i="10" s="1"/>
  <c r="R289" i="10"/>
  <c r="AD219" i="10" a="1"/>
  <c r="AD219" i="10" s="1"/>
  <c r="AJ219" i="10" s="1"/>
  <c r="AB219" i="10" a="1"/>
  <c r="AB219" i="10" s="1"/>
  <c r="AH219" i="10" s="1"/>
  <c r="AC219" i="10" a="1"/>
  <c r="AC219" i="10" s="1"/>
  <c r="AI219" i="10" s="1"/>
  <c r="W219" i="10" a="1"/>
  <c r="W219" i="10" s="1"/>
  <c r="R303" i="10"/>
  <c r="AD233" i="10" a="1"/>
  <c r="AD233" i="10" s="1"/>
  <c r="AJ233" i="10" s="1"/>
  <c r="AB233" i="10" a="1"/>
  <c r="AB233" i="10" s="1"/>
  <c r="AH233" i="10" s="1"/>
  <c r="AC233" i="10" a="1"/>
  <c r="AC233" i="10" s="1"/>
  <c r="AI233" i="10" s="1"/>
  <c r="W233" i="10" a="1"/>
  <c r="W233" i="10" s="1"/>
  <c r="R326" i="10"/>
  <c r="AD256" i="10" a="1"/>
  <c r="AD256" i="10" s="1"/>
  <c r="AJ256" i="10" s="1"/>
  <c r="AO256" i="10" s="1"/>
  <c r="AB256" i="10" a="1"/>
  <c r="AB256" i="10" s="1"/>
  <c r="AH256" i="10" s="1"/>
  <c r="AM256" i="10" s="1"/>
  <c r="AC256" i="10" a="1"/>
  <c r="AC256" i="10" s="1"/>
  <c r="AI256" i="10" s="1"/>
  <c r="AN256" i="10" s="1"/>
  <c r="W256" i="10" a="1"/>
  <c r="W256" i="10" s="1"/>
  <c r="R324" i="10"/>
  <c r="AD254" i="10" a="1"/>
  <c r="AD254" i="10" s="1"/>
  <c r="AJ254" i="10" s="1"/>
  <c r="AO254" i="10" s="1"/>
  <c r="AB254" i="10" a="1"/>
  <c r="AB254" i="10" s="1"/>
  <c r="AH254" i="10" s="1"/>
  <c r="AM254" i="10" s="1"/>
  <c r="AC254" i="10" a="1"/>
  <c r="AC254" i="10" s="1"/>
  <c r="AI254" i="10" s="1"/>
  <c r="AN254" i="10" s="1"/>
  <c r="W254" i="10" a="1"/>
  <c r="W254" i="10" s="1"/>
  <c r="R293" i="10"/>
  <c r="AD223" i="10" a="1"/>
  <c r="AD223" i="10" s="1"/>
  <c r="AJ223" i="10" s="1"/>
  <c r="AB223" i="10" a="1"/>
  <c r="AB223" i="10" s="1"/>
  <c r="AH223" i="10" s="1"/>
  <c r="AC223" i="10" a="1"/>
  <c r="AC223" i="10" s="1"/>
  <c r="AI223" i="10" s="1"/>
  <c r="W223" i="10" a="1"/>
  <c r="W223" i="10" s="1"/>
  <c r="R288" i="10"/>
  <c r="AD218" i="10" a="1"/>
  <c r="AD218" i="10" s="1"/>
  <c r="AJ218" i="10" s="1"/>
  <c r="AB218" i="10" a="1"/>
  <c r="AB218" i="10" s="1"/>
  <c r="AH218" i="10" s="1"/>
  <c r="AC218" i="10" a="1"/>
  <c r="AC218" i="10" s="1"/>
  <c r="AI218" i="10" s="1"/>
  <c r="W218" i="10" a="1"/>
  <c r="W218" i="10" s="1"/>
  <c r="R307" i="10"/>
  <c r="AD237" i="10" a="1"/>
  <c r="AD237" i="10" s="1"/>
  <c r="AJ237" i="10" s="1"/>
  <c r="AO237" i="10" s="1"/>
  <c r="AB237" i="10" a="1"/>
  <c r="AB237" i="10" s="1"/>
  <c r="AH237" i="10" s="1"/>
  <c r="AM237" i="10" s="1"/>
  <c r="AC237" i="10" a="1"/>
  <c r="AC237" i="10" s="1"/>
  <c r="AI237" i="10" s="1"/>
  <c r="AN237" i="10" s="1"/>
  <c r="W237" i="10" a="1"/>
  <c r="W237" i="10" s="1"/>
  <c r="AL89" i="10"/>
  <c r="AL19" i="10"/>
  <c r="AL12" i="10"/>
  <c r="AL82" i="10"/>
  <c r="AL5" i="10"/>
  <c r="AL75" i="10"/>
  <c r="AL21" i="10"/>
  <c r="AL91" i="10"/>
  <c r="AL84" i="10"/>
  <c r="AL14" i="10"/>
  <c r="F93" i="14"/>
  <c r="F89" i="14"/>
  <c r="F85" i="14"/>
  <c r="F81" i="14"/>
  <c r="F77" i="14"/>
  <c r="F92" i="14"/>
  <c r="F88" i="14"/>
  <c r="F84" i="14"/>
  <c r="F80" i="14"/>
  <c r="F76" i="14"/>
  <c r="F73" i="14"/>
  <c r="F95" i="14"/>
  <c r="F91" i="14"/>
  <c r="F87" i="14"/>
  <c r="F83" i="14"/>
  <c r="F79" i="14"/>
  <c r="F75" i="14"/>
  <c r="F82" i="14"/>
  <c r="F94" i="14"/>
  <c r="F78" i="14"/>
  <c r="F90" i="14"/>
  <c r="F74" i="14"/>
  <c r="F86" i="14"/>
  <c r="AO23" i="10"/>
  <c r="AO93" i="10"/>
  <c r="AO12" i="10"/>
  <c r="AO82" i="10"/>
  <c r="AO75" i="10"/>
  <c r="AO5" i="10"/>
  <c r="AO91" i="10"/>
  <c r="AO21" i="10"/>
  <c r="AO14" i="10"/>
  <c r="AO84" i="10"/>
  <c r="G93" i="14"/>
  <c r="G89" i="14"/>
  <c r="G85" i="14"/>
  <c r="G81" i="14"/>
  <c r="G77" i="14"/>
  <c r="G92" i="14"/>
  <c r="G88" i="14"/>
  <c r="G84" i="14"/>
  <c r="G80" i="14"/>
  <c r="G76" i="14"/>
  <c r="G73" i="14"/>
  <c r="G95" i="14"/>
  <c r="G91" i="14"/>
  <c r="G87" i="14"/>
  <c r="G83" i="14"/>
  <c r="G79" i="14"/>
  <c r="G75" i="14"/>
  <c r="G90" i="14"/>
  <c r="G74" i="14"/>
  <c r="G86" i="14"/>
  <c r="G82" i="14"/>
  <c r="G94" i="14"/>
  <c r="G78" i="14"/>
  <c r="F117" i="14"/>
  <c r="F113" i="14"/>
  <c r="F109" i="14"/>
  <c r="F105" i="14"/>
  <c r="F101" i="14"/>
  <c r="F97" i="14"/>
  <c r="F116" i="14"/>
  <c r="F112" i="14"/>
  <c r="F108" i="14"/>
  <c r="F104" i="14"/>
  <c r="F100" i="14"/>
  <c r="F115" i="14"/>
  <c r="F111" i="14"/>
  <c r="F107" i="14"/>
  <c r="F103" i="14"/>
  <c r="F99" i="14"/>
  <c r="F96" i="14"/>
  <c r="F110" i="14"/>
  <c r="F106" i="14"/>
  <c r="F118" i="14"/>
  <c r="F102" i="14"/>
  <c r="F114" i="14"/>
  <c r="F98" i="14"/>
  <c r="AL81" i="10"/>
  <c r="AL11" i="10"/>
  <c r="AL77" i="10"/>
  <c r="AL7" i="10"/>
  <c r="AL16" i="10"/>
  <c r="AL86" i="10"/>
  <c r="AL9" i="10"/>
  <c r="AL79" i="10"/>
  <c r="AL95" i="10"/>
  <c r="AL25" i="10"/>
  <c r="AL18" i="10"/>
  <c r="AL88" i="10"/>
  <c r="AO4" i="10"/>
  <c r="AO74" i="10"/>
  <c r="AO11" i="10"/>
  <c r="AO81" i="10"/>
  <c r="AO16" i="10"/>
  <c r="AO86" i="10"/>
  <c r="AO9" i="10"/>
  <c r="AO79" i="10"/>
  <c r="AO25" i="10"/>
  <c r="AO95" i="10"/>
  <c r="AO18" i="10"/>
  <c r="AO88" i="10"/>
  <c r="AL85" i="10"/>
  <c r="AL15" i="10"/>
  <c r="AL93" i="10"/>
  <c r="AL23" i="10"/>
  <c r="AL20" i="10"/>
  <c r="AL90" i="10"/>
  <c r="AL13" i="10"/>
  <c r="AL83" i="10"/>
  <c r="AL76" i="10"/>
  <c r="AL6" i="10"/>
  <c r="AL92" i="10"/>
  <c r="AL22" i="10"/>
  <c r="AO19" i="10"/>
  <c r="AO89" i="10"/>
  <c r="AO15" i="10"/>
  <c r="AO85" i="10"/>
  <c r="AO20" i="10"/>
  <c r="AO90" i="10"/>
  <c r="AO13" i="10"/>
  <c r="AO83" i="10"/>
  <c r="AO6" i="10"/>
  <c r="AO76" i="10"/>
  <c r="AO92" i="10"/>
  <c r="AO22" i="10"/>
  <c r="G117" i="14"/>
  <c r="G113" i="14"/>
  <c r="G109" i="14"/>
  <c r="G105" i="14"/>
  <c r="G101" i="14"/>
  <c r="G97" i="14"/>
  <c r="G116" i="14"/>
  <c r="G112" i="14"/>
  <c r="G108" i="14"/>
  <c r="G104" i="14"/>
  <c r="G100" i="14"/>
  <c r="G115" i="14"/>
  <c r="G111" i="14"/>
  <c r="G107" i="14"/>
  <c r="G103" i="14"/>
  <c r="G99" i="14"/>
  <c r="G96" i="14"/>
  <c r="G118" i="14"/>
  <c r="G102" i="14"/>
  <c r="G114" i="14"/>
  <c r="G98" i="14"/>
  <c r="G110" i="14"/>
  <c r="G106" i="14"/>
  <c r="AL4" i="10"/>
  <c r="AM4" i="10" s="1"/>
  <c r="AL74" i="10"/>
  <c r="AL8" i="10"/>
  <c r="AL78" i="10"/>
  <c r="AL24" i="10"/>
  <c r="AL94" i="10"/>
  <c r="AL17" i="10"/>
  <c r="AL87" i="10"/>
  <c r="AL10" i="10"/>
  <c r="AL80" i="10"/>
  <c r="AL96" i="10"/>
  <c r="AL26" i="10"/>
  <c r="AO7" i="10"/>
  <c r="AO77" i="10"/>
  <c r="AO8" i="10"/>
  <c r="AO78" i="10"/>
  <c r="AO24" i="10"/>
  <c r="AO94" i="10"/>
  <c r="AO87" i="10"/>
  <c r="AO17" i="10"/>
  <c r="AO10" i="10"/>
  <c r="AO80" i="10"/>
  <c r="AO26" i="10"/>
  <c r="AO96" i="10"/>
  <c r="Y235" i="10" a="1"/>
  <c r="Y257" i="10" a="1"/>
  <c r="Y252" i="10" a="1"/>
  <c r="Y237" i="10" a="1"/>
  <c r="Y230" i="10" a="1"/>
  <c r="Y216" i="10" a="1"/>
  <c r="Y258" i="10" a="1"/>
  <c r="Y214" i="10" a="1"/>
  <c r="Y272" i="10" a="1"/>
  <c r="Y243" i="10" a="1"/>
  <c r="Y231" i="10" a="1"/>
  <c r="Y262" i="10" a="1"/>
  <c r="Y219" i="10" a="1"/>
  <c r="Y223" i="10" a="1"/>
  <c r="Y261" i="10" a="1"/>
  <c r="Y279" i="10" a="1"/>
  <c r="Y218" i="10" a="1"/>
  <c r="Y278" i="10" a="1"/>
  <c r="Y269" i="10" a="1"/>
  <c r="Y253" i="10" a="1"/>
  <c r="Y283" i="10" a="1"/>
  <c r="Y234" i="10" a="1"/>
  <c r="Y280" i="10" a="1"/>
  <c r="Y255" i="10" a="1"/>
  <c r="Y222" i="10" a="1"/>
  <c r="Y221" i="10" a="1"/>
  <c r="Y240" i="10" a="1"/>
  <c r="Y267" i="10" a="1"/>
  <c r="Y275" i="10" a="1"/>
  <c r="Y238" i="10" a="1"/>
  <c r="Y245" i="10" a="1"/>
  <c r="Y241" i="10" a="1"/>
  <c r="Y256" i="10" a="1"/>
  <c r="Y282" i="10" a="1"/>
  <c r="Y274" i="10" a="1"/>
  <c r="Y264" i="10" a="1"/>
  <c r="Y224" i="10" a="1"/>
  <c r="Y281" i="10" a="1"/>
  <c r="Y227" i="10" a="1"/>
  <c r="Y254" i="10" a="1"/>
  <c r="Y239" i="10" a="1"/>
  <c r="Y215" i="10" a="1"/>
  <c r="Y260" i="10" a="1"/>
  <c r="Y270" i="10" a="1"/>
  <c r="Y251" i="10" a="1"/>
  <c r="Y271" i="10" a="1"/>
  <c r="Y236" i="10" a="1"/>
  <c r="Y265" i="10" a="1"/>
  <c r="Y259" i="10" a="1"/>
  <c r="Y268" i="10" a="1"/>
  <c r="Y226" i="10" a="1"/>
  <c r="Y273" i="10" a="1"/>
  <c r="Y276" i="10" a="1"/>
  <c r="Y246" i="10" a="1"/>
  <c r="Y233" i="10" a="1"/>
  <c r="Y249" i="10" a="1"/>
  <c r="Y225" i="10" a="1"/>
  <c r="Y247" i="10" a="1"/>
  <c r="Y263" i="10" a="1"/>
  <c r="Y229" i="10" a="1"/>
  <c r="Y242" i="10" a="1"/>
  <c r="Y217" i="10" a="1"/>
  <c r="Y228" i="10" a="1"/>
  <c r="Y277" i="10" a="1"/>
  <c r="Y250" i="10" a="1"/>
  <c r="Y266" i="10" a="1"/>
  <c r="Y244" i="10" a="1"/>
  <c r="Y232" i="10" a="1"/>
  <c r="Y220" i="10" a="1"/>
  <c r="Y248" i="10" a="1"/>
  <c r="Y218" i="10" l="1"/>
  <c r="Y233" i="10"/>
  <c r="Y228" i="10"/>
  <c r="Y277" i="10"/>
  <c r="Y258" i="10"/>
  <c r="Y249" i="10"/>
  <c r="Y220" i="10"/>
  <c r="Y265" i="10"/>
  <c r="Y278" i="10"/>
  <c r="Y259" i="10"/>
  <c r="Y261" i="10"/>
  <c r="Y248" i="10"/>
  <c r="Y227" i="10"/>
  <c r="Y272" i="10"/>
  <c r="Y271" i="10"/>
  <c r="Y226" i="10"/>
  <c r="Y266" i="10"/>
  <c r="Y280" i="10"/>
  <c r="Y276" i="10"/>
  <c r="Y223" i="10"/>
  <c r="Y219" i="10"/>
  <c r="Y269" i="10"/>
  <c r="Y230" i="10"/>
  <c r="Y268" i="10"/>
  <c r="Y274" i="10"/>
  <c r="Y260" i="10"/>
  <c r="Y243" i="10"/>
  <c r="Y242" i="10"/>
  <c r="Y232" i="10"/>
  <c r="Y275" i="10"/>
  <c r="Y234" i="10"/>
  <c r="Y241" i="10"/>
  <c r="Y215" i="10"/>
  <c r="Y257" i="10"/>
  <c r="Y236" i="10"/>
  <c r="Y267" i="10"/>
  <c r="Y254" i="10"/>
  <c r="Y253" i="10"/>
  <c r="Y264" i="10"/>
  <c r="Y247" i="10"/>
  <c r="Y281" i="10"/>
  <c r="Y283" i="10"/>
  <c r="Y245" i="10"/>
  <c r="Y263" i="10"/>
  <c r="Y238" i="10"/>
  <c r="Y217" i="10"/>
  <c r="Y273" i="10"/>
  <c r="Y252" i="10"/>
  <c r="Y282" i="10"/>
  <c r="Y225" i="10"/>
  <c r="Y244" i="10"/>
  <c r="Y255" i="10"/>
  <c r="Y246" i="10"/>
  <c r="Y237" i="10"/>
  <c r="Y256" i="10"/>
  <c r="Y251" i="10"/>
  <c r="Y279" i="10"/>
  <c r="Y250" i="10"/>
  <c r="Y224" i="10"/>
  <c r="Y240" i="10"/>
  <c r="Y222" i="10"/>
  <c r="Y214" i="10"/>
  <c r="Y262" i="10"/>
  <c r="Y229" i="10"/>
  <c r="Y231" i="10"/>
  <c r="Y216" i="10"/>
  <c r="Y270" i="10"/>
  <c r="Y221" i="10"/>
  <c r="Y239" i="10"/>
  <c r="Y235" i="10"/>
  <c r="R358" i="10"/>
  <c r="AD288" i="10" a="1"/>
  <c r="AD288" i="10" s="1"/>
  <c r="AJ288" i="10" s="1"/>
  <c r="AB288" i="10" a="1"/>
  <c r="AB288" i="10" s="1"/>
  <c r="AH288" i="10" s="1"/>
  <c r="AC288" i="10" a="1"/>
  <c r="AC288" i="10" s="1"/>
  <c r="AI288" i="10" s="1"/>
  <c r="W288" i="10" a="1"/>
  <c r="W288" i="10" s="1"/>
  <c r="R373" i="10"/>
  <c r="AD303" i="10" a="1"/>
  <c r="AD303" i="10" s="1"/>
  <c r="AJ303" i="10" s="1"/>
  <c r="AB303" i="10" a="1"/>
  <c r="AB303" i="10" s="1"/>
  <c r="AH303" i="10" s="1"/>
  <c r="AC303" i="10" a="1"/>
  <c r="AC303" i="10" s="1"/>
  <c r="AI303" i="10" s="1"/>
  <c r="W303" i="10" a="1"/>
  <c r="W303" i="10" s="1"/>
  <c r="R368" i="10"/>
  <c r="AD298" i="10" a="1"/>
  <c r="AD298" i="10" s="1"/>
  <c r="AJ298" i="10" s="1"/>
  <c r="AO298" i="10" s="1"/>
  <c r="AB298" i="10" a="1"/>
  <c r="AB298" i="10" s="1"/>
  <c r="AH298" i="10" s="1"/>
  <c r="AC298" i="10" a="1"/>
  <c r="AC298" i="10" s="1"/>
  <c r="AI298" i="10" s="1"/>
  <c r="W298" i="10" a="1"/>
  <c r="W298" i="10" s="1"/>
  <c r="R398" i="10"/>
  <c r="AD328" i="10" a="1"/>
  <c r="AD328" i="10" s="1"/>
  <c r="AJ328" i="10" s="1"/>
  <c r="AO328" i="10" s="1"/>
  <c r="AB328" i="10" a="1"/>
  <c r="AB328" i="10" s="1"/>
  <c r="AH328" i="10" s="1"/>
  <c r="AM328" i="10" s="1"/>
  <c r="AC328" i="10" a="1"/>
  <c r="AC328" i="10" s="1"/>
  <c r="AI328" i="10" s="1"/>
  <c r="AN328" i="10" s="1"/>
  <c r="W328" i="10" a="1"/>
  <c r="W328" i="10" s="1"/>
  <c r="R389" i="10"/>
  <c r="AD319" i="10" a="1"/>
  <c r="AD319" i="10" s="1"/>
  <c r="AJ319" i="10" s="1"/>
  <c r="AO319" i="10" s="1"/>
  <c r="AB319" i="10" a="1"/>
  <c r="AB319" i="10" s="1"/>
  <c r="AH319" i="10" s="1"/>
  <c r="AM319" i="10" s="1"/>
  <c r="AC319" i="10" a="1"/>
  <c r="AC319" i="10" s="1"/>
  <c r="AI319" i="10" s="1"/>
  <c r="AN319" i="10" s="1"/>
  <c r="W319" i="10" a="1"/>
  <c r="W319" i="10" s="1"/>
  <c r="R360" i="10"/>
  <c r="AD290" i="10" a="1"/>
  <c r="AD290" i="10" s="1"/>
  <c r="AJ290" i="10" s="1"/>
  <c r="AB290" i="10" a="1"/>
  <c r="AB290" i="10" s="1"/>
  <c r="AH290" i="10" s="1"/>
  <c r="AC290" i="10" a="1"/>
  <c r="AC290" i="10" s="1"/>
  <c r="AI290" i="10" s="1"/>
  <c r="W290" i="10" a="1"/>
  <c r="W290" i="10" s="1"/>
  <c r="R405" i="10"/>
  <c r="AD335" i="10" a="1"/>
  <c r="AD335" i="10" s="1"/>
  <c r="AJ335" i="10" s="1"/>
  <c r="AO335" i="10" s="1"/>
  <c r="AB335" i="10" a="1"/>
  <c r="AB335" i="10" s="1"/>
  <c r="AH335" i="10" s="1"/>
  <c r="AM335" i="10" s="1"/>
  <c r="AC335" i="10" a="1"/>
  <c r="AC335" i="10" s="1"/>
  <c r="AI335" i="10" s="1"/>
  <c r="AN335" i="10" s="1"/>
  <c r="W335" i="10" a="1"/>
  <c r="W335" i="10" s="1"/>
  <c r="R418" i="10"/>
  <c r="AD348" i="10" a="1"/>
  <c r="AD348" i="10" s="1"/>
  <c r="AJ348" i="10" s="1"/>
  <c r="AO348" i="10" s="1"/>
  <c r="AB348" i="10" a="1"/>
  <c r="AB348" i="10" s="1"/>
  <c r="AH348" i="10" s="1"/>
  <c r="AM348" i="10" s="1"/>
  <c r="AC348" i="10" a="1"/>
  <c r="AC348" i="10" s="1"/>
  <c r="AI348" i="10" s="1"/>
  <c r="AN348" i="10" s="1"/>
  <c r="W348" i="10" a="1"/>
  <c r="W348" i="10" s="1"/>
  <c r="R399" i="10"/>
  <c r="AD329" i="10" a="1"/>
  <c r="AD329" i="10" s="1"/>
  <c r="AJ329" i="10" s="1"/>
  <c r="AO329" i="10" s="1"/>
  <c r="AB329" i="10" a="1"/>
  <c r="AB329" i="10" s="1"/>
  <c r="AH329" i="10" s="1"/>
  <c r="AM329" i="10" s="1"/>
  <c r="AC329" i="10" a="1"/>
  <c r="AC329" i="10" s="1"/>
  <c r="AI329" i="10" s="1"/>
  <c r="AN329" i="10" s="1"/>
  <c r="W329" i="10" a="1"/>
  <c r="W329" i="10" s="1"/>
  <c r="R401" i="10"/>
  <c r="AD331" i="10" a="1"/>
  <c r="AD331" i="10" s="1"/>
  <c r="AJ331" i="10" s="1"/>
  <c r="AO331" i="10" s="1"/>
  <c r="AB331" i="10" a="1"/>
  <c r="AB331" i="10" s="1"/>
  <c r="AH331" i="10" s="1"/>
  <c r="AM331" i="10" s="1"/>
  <c r="AC331" i="10" a="1"/>
  <c r="AC331" i="10" s="1"/>
  <c r="AI331" i="10" s="1"/>
  <c r="AN331" i="10" s="1"/>
  <c r="W331" i="10" a="1"/>
  <c r="W331" i="10" s="1"/>
  <c r="R388" i="10"/>
  <c r="AD318" i="10" a="1"/>
  <c r="AD318" i="10" s="1"/>
  <c r="AJ318" i="10" s="1"/>
  <c r="AO318" i="10" s="1"/>
  <c r="AB318" i="10" a="1"/>
  <c r="AB318" i="10" s="1"/>
  <c r="AH318" i="10" s="1"/>
  <c r="AM318" i="10" s="1"/>
  <c r="AC318" i="10" a="1"/>
  <c r="AC318" i="10" s="1"/>
  <c r="AI318" i="10" s="1"/>
  <c r="AN318" i="10" s="1"/>
  <c r="W318" i="10" a="1"/>
  <c r="W318" i="10" s="1"/>
  <c r="R367" i="10"/>
  <c r="AD297" i="10" a="1"/>
  <c r="AD297" i="10" s="1"/>
  <c r="AJ297" i="10" s="1"/>
  <c r="AB297" i="10" a="1"/>
  <c r="AB297" i="10" s="1"/>
  <c r="AH297" i="10" s="1"/>
  <c r="AC297" i="10" a="1"/>
  <c r="AC297" i="10" s="1"/>
  <c r="AI297" i="10" s="1"/>
  <c r="W297" i="10" a="1"/>
  <c r="W297" i="10" s="1"/>
  <c r="R412" i="10"/>
  <c r="AD342" i="10" a="1"/>
  <c r="AD342" i="10" s="1"/>
  <c r="AJ342" i="10" s="1"/>
  <c r="AO342" i="10" s="1"/>
  <c r="AB342" i="10" a="1"/>
  <c r="AB342" i="10" s="1"/>
  <c r="AH342" i="10" s="1"/>
  <c r="AM342" i="10" s="1"/>
  <c r="AC342" i="10" a="1"/>
  <c r="AC342" i="10" s="1"/>
  <c r="AI342" i="10" s="1"/>
  <c r="AN342" i="10" s="1"/>
  <c r="W342" i="10" a="1"/>
  <c r="W342" i="10" s="1"/>
  <c r="R411" i="10"/>
  <c r="AD341" i="10" a="1"/>
  <c r="AD341" i="10" s="1"/>
  <c r="AJ341" i="10" s="1"/>
  <c r="AO341" i="10" s="1"/>
  <c r="AB341" i="10" a="1"/>
  <c r="AB341" i="10" s="1"/>
  <c r="AH341" i="10" s="1"/>
  <c r="AM341" i="10" s="1"/>
  <c r="AC341" i="10" a="1"/>
  <c r="AC341" i="10" s="1"/>
  <c r="AI341" i="10" s="1"/>
  <c r="AN341" i="10" s="1"/>
  <c r="W341" i="10" a="1"/>
  <c r="W341" i="10" s="1"/>
  <c r="R366" i="10"/>
  <c r="AD296" i="10" a="1"/>
  <c r="AD296" i="10" s="1"/>
  <c r="AJ296" i="10" s="1"/>
  <c r="AB296" i="10" a="1"/>
  <c r="AB296" i="10" s="1"/>
  <c r="AH296" i="10" s="1"/>
  <c r="AC296" i="10" a="1"/>
  <c r="AC296" i="10" s="1"/>
  <c r="AI296" i="10" s="1"/>
  <c r="W296" i="10" a="1"/>
  <c r="W296" i="10" s="1"/>
  <c r="R406" i="10"/>
  <c r="AD336" i="10" a="1"/>
  <c r="AD336" i="10" s="1"/>
  <c r="AJ336" i="10" s="1"/>
  <c r="AO336" i="10" s="1"/>
  <c r="AB336" i="10" a="1"/>
  <c r="AB336" i="10" s="1"/>
  <c r="AH336" i="10" s="1"/>
  <c r="AM336" i="10" s="1"/>
  <c r="AC336" i="10" a="1"/>
  <c r="AC336" i="10" s="1"/>
  <c r="AI336" i="10" s="1"/>
  <c r="AN336" i="10" s="1"/>
  <c r="W336" i="10" a="1"/>
  <c r="W336" i="10" s="1"/>
  <c r="R420" i="10"/>
  <c r="AD350" i="10" a="1"/>
  <c r="AD350" i="10" s="1"/>
  <c r="AJ350" i="10" s="1"/>
  <c r="AO350" i="10" s="1"/>
  <c r="AB350" i="10" a="1"/>
  <c r="AB350" i="10" s="1"/>
  <c r="AH350" i="10" s="1"/>
  <c r="AM350" i="10" s="1"/>
  <c r="AC350" i="10" a="1"/>
  <c r="AC350" i="10" s="1"/>
  <c r="AI350" i="10" s="1"/>
  <c r="AN350" i="10" s="1"/>
  <c r="W350" i="10" a="1"/>
  <c r="W350" i="10" s="1"/>
  <c r="R416" i="10"/>
  <c r="AD346" i="10" a="1"/>
  <c r="AD346" i="10" s="1"/>
  <c r="AJ346" i="10" s="1"/>
  <c r="AO346" i="10" s="1"/>
  <c r="AB346" i="10" a="1"/>
  <c r="AB346" i="10" s="1"/>
  <c r="AH346" i="10" s="1"/>
  <c r="AM346" i="10" s="1"/>
  <c r="AC346" i="10" a="1"/>
  <c r="AC346" i="10" s="1"/>
  <c r="AI346" i="10" s="1"/>
  <c r="AN346" i="10" s="1"/>
  <c r="W346" i="10" a="1"/>
  <c r="W346" i="10" s="1"/>
  <c r="R363" i="10"/>
  <c r="AD293" i="10" a="1"/>
  <c r="AD293" i="10" s="1"/>
  <c r="AJ293" i="10" s="1"/>
  <c r="AO293" i="10" s="1"/>
  <c r="AB293" i="10" a="1"/>
  <c r="AB293" i="10" s="1"/>
  <c r="AH293" i="10" s="1"/>
  <c r="AC293" i="10" a="1"/>
  <c r="AC293" i="10" s="1"/>
  <c r="AI293" i="10" s="1"/>
  <c r="W293" i="10" a="1"/>
  <c r="W293" i="10" s="1"/>
  <c r="R359" i="10"/>
  <c r="AD289" i="10" a="1"/>
  <c r="AD289" i="10" s="1"/>
  <c r="AJ289" i="10" s="1"/>
  <c r="AB289" i="10" a="1"/>
  <c r="AB289" i="10" s="1"/>
  <c r="AH289" i="10" s="1"/>
  <c r="AC289" i="10" a="1"/>
  <c r="AC289" i="10" s="1"/>
  <c r="AI289" i="10" s="1"/>
  <c r="W289" i="10" a="1"/>
  <c r="W289" i="10" s="1"/>
  <c r="R409" i="10"/>
  <c r="AD339" i="10" a="1"/>
  <c r="AD339" i="10" s="1"/>
  <c r="AJ339" i="10" s="1"/>
  <c r="AO339" i="10" s="1"/>
  <c r="AB339" i="10" a="1"/>
  <c r="AB339" i="10" s="1"/>
  <c r="AH339" i="10" s="1"/>
  <c r="AM339" i="10" s="1"/>
  <c r="AC339" i="10" a="1"/>
  <c r="AC339" i="10" s="1"/>
  <c r="AI339" i="10" s="1"/>
  <c r="AN339" i="10" s="1"/>
  <c r="W339" i="10" a="1"/>
  <c r="W339" i="10" s="1"/>
  <c r="R387" i="10"/>
  <c r="AD317" i="10" a="1"/>
  <c r="AD317" i="10" s="1"/>
  <c r="AJ317" i="10" s="1"/>
  <c r="AO317" i="10" s="1"/>
  <c r="AB317" i="10" a="1"/>
  <c r="AB317" i="10" s="1"/>
  <c r="AH317" i="10" s="1"/>
  <c r="AM317" i="10" s="1"/>
  <c r="AC317" i="10" a="1"/>
  <c r="AC317" i="10" s="1"/>
  <c r="AI317" i="10" s="1"/>
  <c r="AN317" i="10" s="1"/>
  <c r="W317" i="10" a="1"/>
  <c r="W317" i="10" s="1"/>
  <c r="R370" i="10"/>
  <c r="AD300" i="10" a="1"/>
  <c r="AD300" i="10" s="1"/>
  <c r="AJ300" i="10" s="1"/>
  <c r="AO300" i="10" s="1"/>
  <c r="AB300" i="10" a="1"/>
  <c r="AB300" i="10" s="1"/>
  <c r="AH300" i="10" s="1"/>
  <c r="AC300" i="10" a="1"/>
  <c r="AC300" i="10" s="1"/>
  <c r="AI300" i="10" s="1"/>
  <c r="W300" i="10" a="1"/>
  <c r="W300" i="10" s="1"/>
  <c r="R408" i="10"/>
  <c r="AD338" i="10" a="1"/>
  <c r="AD338" i="10" s="1"/>
  <c r="AJ338" i="10" s="1"/>
  <c r="AO338" i="10" s="1"/>
  <c r="AB338" i="10" a="1"/>
  <c r="AB338" i="10" s="1"/>
  <c r="AH338" i="10" s="1"/>
  <c r="AM338" i="10" s="1"/>
  <c r="AC338" i="10" a="1"/>
  <c r="AC338" i="10" s="1"/>
  <c r="AI338" i="10" s="1"/>
  <c r="AN338" i="10" s="1"/>
  <c r="W338" i="10" a="1"/>
  <c r="W338" i="10" s="1"/>
  <c r="R414" i="10"/>
  <c r="AD344" i="10" a="1"/>
  <c r="AD344" i="10" s="1"/>
  <c r="AJ344" i="10" s="1"/>
  <c r="AO344" i="10" s="1"/>
  <c r="AB344" i="10" a="1"/>
  <c r="AB344" i="10" s="1"/>
  <c r="AH344" i="10" s="1"/>
  <c r="AM344" i="10" s="1"/>
  <c r="AC344" i="10" a="1"/>
  <c r="AC344" i="10" s="1"/>
  <c r="AI344" i="10" s="1"/>
  <c r="AN344" i="10" s="1"/>
  <c r="W344" i="10" a="1"/>
  <c r="W344" i="10" s="1"/>
  <c r="R400" i="10"/>
  <c r="AD330" i="10" a="1"/>
  <c r="AD330" i="10" s="1"/>
  <c r="AJ330" i="10" s="1"/>
  <c r="AO330" i="10" s="1"/>
  <c r="AB330" i="10" a="1"/>
  <c r="AB330" i="10" s="1"/>
  <c r="AH330" i="10" s="1"/>
  <c r="AM330" i="10" s="1"/>
  <c r="AC330" i="10" a="1"/>
  <c r="AC330" i="10" s="1"/>
  <c r="AI330" i="10" s="1"/>
  <c r="AN330" i="10" s="1"/>
  <c r="W330" i="10" a="1"/>
  <c r="W330" i="10" s="1"/>
  <c r="R383" i="10"/>
  <c r="AD313" i="10" a="1"/>
  <c r="AD313" i="10" s="1"/>
  <c r="AJ313" i="10" s="1"/>
  <c r="AO313" i="10" s="1"/>
  <c r="AB313" i="10" a="1"/>
  <c r="AB313" i="10" s="1"/>
  <c r="AH313" i="10" s="1"/>
  <c r="AM313" i="10" s="1"/>
  <c r="AC313" i="10" a="1"/>
  <c r="AC313" i="10" s="1"/>
  <c r="AI313" i="10" s="1"/>
  <c r="AN313" i="10" s="1"/>
  <c r="W313" i="10" a="1"/>
  <c r="W313" i="10" s="1"/>
  <c r="R382" i="10"/>
  <c r="AD312" i="10" a="1"/>
  <c r="AD312" i="10" s="1"/>
  <c r="AJ312" i="10" s="1"/>
  <c r="AO312" i="10" s="1"/>
  <c r="AB312" i="10" a="1"/>
  <c r="AB312" i="10" s="1"/>
  <c r="AH312" i="10" s="1"/>
  <c r="AM312" i="10" s="1"/>
  <c r="AC312" i="10" a="1"/>
  <c r="AC312" i="10" s="1"/>
  <c r="AI312" i="10" s="1"/>
  <c r="AN312" i="10" s="1"/>
  <c r="W312" i="10" a="1"/>
  <c r="W312" i="10" s="1"/>
  <c r="R372" i="10"/>
  <c r="AD302" i="10" a="1"/>
  <c r="AD302" i="10" s="1"/>
  <c r="AJ302" i="10" s="1"/>
  <c r="AB302" i="10" a="1"/>
  <c r="AB302" i="10" s="1"/>
  <c r="AH302" i="10" s="1"/>
  <c r="AC302" i="10" a="1"/>
  <c r="AC302" i="10" s="1"/>
  <c r="AI302" i="10" s="1"/>
  <c r="W302" i="10" a="1"/>
  <c r="W302" i="10" s="1"/>
  <c r="R415" i="10"/>
  <c r="AD345" i="10" a="1"/>
  <c r="AD345" i="10" s="1"/>
  <c r="AJ345" i="10" s="1"/>
  <c r="AO345" i="10" s="1"/>
  <c r="AB345" i="10" a="1"/>
  <c r="AB345" i="10" s="1"/>
  <c r="AH345" i="10" s="1"/>
  <c r="AM345" i="10" s="1"/>
  <c r="AC345" i="10" a="1"/>
  <c r="AC345" i="10" s="1"/>
  <c r="AI345" i="10" s="1"/>
  <c r="AN345" i="10" s="1"/>
  <c r="W345" i="10" a="1"/>
  <c r="W345" i="10" s="1"/>
  <c r="R374" i="10"/>
  <c r="AD304" i="10" a="1"/>
  <c r="AD304" i="10" s="1"/>
  <c r="AJ304" i="10" s="1"/>
  <c r="AB304" i="10" a="1"/>
  <c r="AB304" i="10" s="1"/>
  <c r="AH304" i="10" s="1"/>
  <c r="AC304" i="10" a="1"/>
  <c r="AC304" i="10" s="1"/>
  <c r="AI304" i="10" s="1"/>
  <c r="W304" i="10" a="1"/>
  <c r="W304" i="10" s="1"/>
  <c r="R381" i="10"/>
  <c r="AD311" i="10" a="1"/>
  <c r="AD311" i="10" s="1"/>
  <c r="AJ311" i="10" s="1"/>
  <c r="AO311" i="10" s="1"/>
  <c r="AB311" i="10" a="1"/>
  <c r="AB311" i="10" s="1"/>
  <c r="AH311" i="10" s="1"/>
  <c r="AM311" i="10" s="1"/>
  <c r="AC311" i="10" a="1"/>
  <c r="AC311" i="10" s="1"/>
  <c r="AI311" i="10" s="1"/>
  <c r="AN311" i="10" s="1"/>
  <c r="W311" i="10" a="1"/>
  <c r="W311" i="10" s="1"/>
  <c r="R355" i="10"/>
  <c r="AD285" i="10" a="1"/>
  <c r="AD285" i="10" s="1"/>
  <c r="AJ285" i="10" s="1"/>
  <c r="AO285" i="10" s="1"/>
  <c r="AB285" i="10" a="1"/>
  <c r="AB285" i="10" s="1"/>
  <c r="AH285" i="10" s="1"/>
  <c r="AC285" i="10" a="1"/>
  <c r="AC285" i="10" s="1"/>
  <c r="AI285" i="10" s="1"/>
  <c r="W285" i="10" a="1"/>
  <c r="W285" i="10" s="1"/>
  <c r="R397" i="10"/>
  <c r="AD327" i="10" a="1"/>
  <c r="AD327" i="10" s="1"/>
  <c r="AJ327" i="10" s="1"/>
  <c r="AO327" i="10" s="1"/>
  <c r="AB327" i="10" a="1"/>
  <c r="AB327" i="10" s="1"/>
  <c r="AH327" i="10" s="1"/>
  <c r="AM327" i="10" s="1"/>
  <c r="AC327" i="10" a="1"/>
  <c r="AC327" i="10" s="1"/>
  <c r="AI327" i="10" s="1"/>
  <c r="AN327" i="10" s="1"/>
  <c r="W327" i="10" a="1"/>
  <c r="W327" i="10" s="1"/>
  <c r="R376" i="10"/>
  <c r="AD306" i="10" a="1"/>
  <c r="AD306" i="10" s="1"/>
  <c r="AJ306" i="10" s="1"/>
  <c r="AB306" i="10" a="1"/>
  <c r="AB306" i="10" s="1"/>
  <c r="AH306" i="10" s="1"/>
  <c r="AC306" i="10" a="1"/>
  <c r="AC306" i="10" s="1"/>
  <c r="AI306" i="10" s="1"/>
  <c r="W306" i="10" a="1"/>
  <c r="W306" i="10" s="1"/>
  <c r="R407" i="10"/>
  <c r="AD337" i="10" a="1"/>
  <c r="AD337" i="10" s="1"/>
  <c r="AJ337" i="10" s="1"/>
  <c r="AO337" i="10" s="1"/>
  <c r="AB337" i="10" a="1"/>
  <c r="AB337" i="10" s="1"/>
  <c r="AH337" i="10" s="1"/>
  <c r="AM337" i="10" s="1"/>
  <c r="AC337" i="10" a="1"/>
  <c r="AC337" i="10" s="1"/>
  <c r="AI337" i="10" s="1"/>
  <c r="AN337" i="10" s="1"/>
  <c r="W337" i="10" a="1"/>
  <c r="W337" i="10" s="1"/>
  <c r="AO296" i="10"/>
  <c r="R394" i="10"/>
  <c r="AD324" i="10" a="1"/>
  <c r="AD324" i="10" s="1"/>
  <c r="AJ324" i="10" s="1"/>
  <c r="AO324" i="10" s="1"/>
  <c r="AB324" i="10" a="1"/>
  <c r="AB324" i="10" s="1"/>
  <c r="AH324" i="10" s="1"/>
  <c r="AM324" i="10" s="1"/>
  <c r="AC324" i="10" a="1"/>
  <c r="AC324" i="10" s="1"/>
  <c r="AI324" i="10" s="1"/>
  <c r="AN324" i="10" s="1"/>
  <c r="W324" i="10" a="1"/>
  <c r="W324" i="10" s="1"/>
  <c r="R393" i="10"/>
  <c r="AD323" i="10" a="1"/>
  <c r="AD323" i="10" s="1"/>
  <c r="AJ323" i="10" s="1"/>
  <c r="AO323" i="10" s="1"/>
  <c r="AB323" i="10" a="1"/>
  <c r="AB323" i="10" s="1"/>
  <c r="AH323" i="10" s="1"/>
  <c r="AM323" i="10" s="1"/>
  <c r="AC323" i="10" a="1"/>
  <c r="AC323" i="10" s="1"/>
  <c r="AI323" i="10" s="1"/>
  <c r="AN323" i="10" s="1"/>
  <c r="W323" i="10" a="1"/>
  <c r="W323" i="10" s="1"/>
  <c r="R404" i="10"/>
  <c r="AD334" i="10" a="1"/>
  <c r="AD334" i="10" s="1"/>
  <c r="AJ334" i="10" s="1"/>
  <c r="AO334" i="10" s="1"/>
  <c r="AB334" i="10" a="1"/>
  <c r="AB334" i="10" s="1"/>
  <c r="AH334" i="10" s="1"/>
  <c r="AM334" i="10" s="1"/>
  <c r="AC334" i="10" a="1"/>
  <c r="AC334" i="10" s="1"/>
  <c r="AI334" i="10" s="1"/>
  <c r="AN334" i="10" s="1"/>
  <c r="W334" i="10" a="1"/>
  <c r="W334" i="10" s="1"/>
  <c r="R421" i="10"/>
  <c r="AD351" i="10" a="1"/>
  <c r="AD351" i="10" s="1"/>
  <c r="AJ351" i="10" s="1"/>
  <c r="AO351" i="10" s="1"/>
  <c r="AB351" i="10" a="1"/>
  <c r="AB351" i="10" s="1"/>
  <c r="AH351" i="10" s="1"/>
  <c r="AM351" i="10" s="1"/>
  <c r="AC351" i="10" a="1"/>
  <c r="AC351" i="10" s="1"/>
  <c r="AI351" i="10" s="1"/>
  <c r="AN351" i="10" s="1"/>
  <c r="W351" i="10" a="1"/>
  <c r="W351" i="10" s="1"/>
  <c r="R423" i="10"/>
  <c r="AD353" i="10" a="1"/>
  <c r="AD353" i="10" s="1"/>
  <c r="AJ353" i="10" s="1"/>
  <c r="AO353" i="10" s="1"/>
  <c r="AB353" i="10" a="1"/>
  <c r="AB353" i="10" s="1"/>
  <c r="AH353" i="10" s="1"/>
  <c r="AM353" i="10" s="1"/>
  <c r="AC353" i="10" a="1"/>
  <c r="AC353" i="10" s="1"/>
  <c r="AI353" i="10" s="1"/>
  <c r="AN353" i="10" s="1"/>
  <c r="W353" i="10" a="1"/>
  <c r="W353" i="10" s="1"/>
  <c r="R385" i="10"/>
  <c r="AD315" i="10" a="1"/>
  <c r="AD315" i="10" s="1"/>
  <c r="AJ315" i="10" s="1"/>
  <c r="AO315" i="10" s="1"/>
  <c r="AB315" i="10" a="1"/>
  <c r="AB315" i="10" s="1"/>
  <c r="AH315" i="10" s="1"/>
  <c r="AM315" i="10" s="1"/>
  <c r="AC315" i="10" a="1"/>
  <c r="AC315" i="10" s="1"/>
  <c r="AI315" i="10" s="1"/>
  <c r="AN315" i="10" s="1"/>
  <c r="W315" i="10" a="1"/>
  <c r="W315" i="10" s="1"/>
  <c r="R403" i="10"/>
  <c r="AD333" i="10" a="1"/>
  <c r="AD333" i="10" s="1"/>
  <c r="AJ333" i="10" s="1"/>
  <c r="AO333" i="10" s="1"/>
  <c r="AB333" i="10" a="1"/>
  <c r="AB333" i="10" s="1"/>
  <c r="AH333" i="10" s="1"/>
  <c r="AM333" i="10" s="1"/>
  <c r="AC333" i="10" a="1"/>
  <c r="AC333" i="10" s="1"/>
  <c r="AI333" i="10" s="1"/>
  <c r="AN333" i="10" s="1"/>
  <c r="W333" i="10" a="1"/>
  <c r="W333" i="10" s="1"/>
  <c r="R378" i="10"/>
  <c r="AD308" i="10" a="1"/>
  <c r="AD308" i="10" s="1"/>
  <c r="AJ308" i="10" s="1"/>
  <c r="AO308" i="10" s="1"/>
  <c r="AB308" i="10" a="1"/>
  <c r="AB308" i="10" s="1"/>
  <c r="AH308" i="10" s="1"/>
  <c r="AM308" i="10" s="1"/>
  <c r="AC308" i="10" a="1"/>
  <c r="AC308" i="10" s="1"/>
  <c r="AI308" i="10" s="1"/>
  <c r="AN308" i="10" s="1"/>
  <c r="W308" i="10" a="1"/>
  <c r="W308" i="10" s="1"/>
  <c r="R357" i="10"/>
  <c r="AD287" i="10" a="1"/>
  <c r="AD287" i="10" s="1"/>
  <c r="AJ287" i="10" s="1"/>
  <c r="AB287" i="10" a="1"/>
  <c r="AB287" i="10" s="1"/>
  <c r="AH287" i="10" s="1"/>
  <c r="AC287" i="10" a="1"/>
  <c r="AC287" i="10" s="1"/>
  <c r="AI287" i="10" s="1"/>
  <c r="W287" i="10" a="1"/>
  <c r="W287" i="10" s="1"/>
  <c r="R413" i="10"/>
  <c r="AD343" i="10" a="1"/>
  <c r="AD343" i="10" s="1"/>
  <c r="AJ343" i="10" s="1"/>
  <c r="AO343" i="10" s="1"/>
  <c r="AB343" i="10" a="1"/>
  <c r="AB343" i="10" s="1"/>
  <c r="AH343" i="10" s="1"/>
  <c r="AM343" i="10" s="1"/>
  <c r="AC343" i="10" a="1"/>
  <c r="AC343" i="10" s="1"/>
  <c r="AI343" i="10" s="1"/>
  <c r="AN343" i="10" s="1"/>
  <c r="W343" i="10" a="1"/>
  <c r="W343" i="10" s="1"/>
  <c r="R392" i="10"/>
  <c r="AD322" i="10" a="1"/>
  <c r="AD322" i="10" s="1"/>
  <c r="AJ322" i="10" s="1"/>
  <c r="AO322" i="10" s="1"/>
  <c r="AB322" i="10" a="1"/>
  <c r="AB322" i="10" s="1"/>
  <c r="AH322" i="10" s="1"/>
  <c r="AM322" i="10" s="1"/>
  <c r="AC322" i="10" a="1"/>
  <c r="AC322" i="10" s="1"/>
  <c r="AI322" i="10" s="1"/>
  <c r="AN322" i="10" s="1"/>
  <c r="W322" i="10" a="1"/>
  <c r="W322" i="10" s="1"/>
  <c r="R422" i="10"/>
  <c r="AD352" i="10" a="1"/>
  <c r="AD352" i="10" s="1"/>
  <c r="AJ352" i="10" s="1"/>
  <c r="AO352" i="10" s="1"/>
  <c r="AB352" i="10" a="1"/>
  <c r="AB352" i="10" s="1"/>
  <c r="AH352" i="10" s="1"/>
  <c r="AM352" i="10" s="1"/>
  <c r="AC352" i="10" a="1"/>
  <c r="AC352" i="10" s="1"/>
  <c r="AI352" i="10" s="1"/>
  <c r="AN352" i="10" s="1"/>
  <c r="W352" i="10" a="1"/>
  <c r="W352" i="10" s="1"/>
  <c r="R365" i="10"/>
  <c r="AD295" i="10" a="1"/>
  <c r="AD295" i="10" s="1"/>
  <c r="AJ295" i="10" s="1"/>
  <c r="AB295" i="10" a="1"/>
  <c r="AB295" i="10" s="1"/>
  <c r="AH295" i="10" s="1"/>
  <c r="AC295" i="10" a="1"/>
  <c r="AC295" i="10" s="1"/>
  <c r="AI295" i="10" s="1"/>
  <c r="W295" i="10" a="1"/>
  <c r="W295" i="10" s="1"/>
  <c r="R384" i="10"/>
  <c r="AD314" i="10" a="1"/>
  <c r="AD314" i="10" s="1"/>
  <c r="AJ314" i="10" s="1"/>
  <c r="AO314" i="10" s="1"/>
  <c r="AB314" i="10" a="1"/>
  <c r="AB314" i="10" s="1"/>
  <c r="AH314" i="10" s="1"/>
  <c r="AM314" i="10" s="1"/>
  <c r="AC314" i="10" a="1"/>
  <c r="AC314" i="10" s="1"/>
  <c r="AI314" i="10" s="1"/>
  <c r="AN314" i="10" s="1"/>
  <c r="W314" i="10" a="1"/>
  <c r="W314" i="10" s="1"/>
  <c r="R395" i="10"/>
  <c r="AD325" i="10" a="1"/>
  <c r="AD325" i="10" s="1"/>
  <c r="AJ325" i="10" s="1"/>
  <c r="AO325" i="10" s="1"/>
  <c r="AB325" i="10" a="1"/>
  <c r="AB325" i="10" s="1"/>
  <c r="AH325" i="10" s="1"/>
  <c r="AM325" i="10" s="1"/>
  <c r="AC325" i="10" a="1"/>
  <c r="AC325" i="10" s="1"/>
  <c r="AI325" i="10" s="1"/>
  <c r="AN325" i="10" s="1"/>
  <c r="W325" i="10" a="1"/>
  <c r="W325" i="10" s="1"/>
  <c r="R386" i="10"/>
  <c r="AD316" i="10" a="1"/>
  <c r="AD316" i="10" s="1"/>
  <c r="AJ316" i="10" s="1"/>
  <c r="AO316" i="10" s="1"/>
  <c r="AB316" i="10" a="1"/>
  <c r="AB316" i="10" s="1"/>
  <c r="AH316" i="10" s="1"/>
  <c r="AM316" i="10" s="1"/>
  <c r="AC316" i="10" a="1"/>
  <c r="AC316" i="10" s="1"/>
  <c r="AI316" i="10" s="1"/>
  <c r="AN316" i="10" s="1"/>
  <c r="W316" i="10" a="1"/>
  <c r="W316" i="10" s="1"/>
  <c r="AO288" i="10"/>
  <c r="AO304" i="10"/>
  <c r="R377" i="10"/>
  <c r="AD307" i="10" a="1"/>
  <c r="AD307" i="10" s="1"/>
  <c r="AJ307" i="10" s="1"/>
  <c r="AO307" i="10" s="1"/>
  <c r="AB307" i="10" a="1"/>
  <c r="AB307" i="10" s="1"/>
  <c r="AH307" i="10" s="1"/>
  <c r="AM307" i="10" s="1"/>
  <c r="AC307" i="10" a="1"/>
  <c r="AC307" i="10" s="1"/>
  <c r="AI307" i="10" s="1"/>
  <c r="AN307" i="10" s="1"/>
  <c r="W307" i="10" a="1"/>
  <c r="W307" i="10" s="1"/>
  <c r="R396" i="10"/>
  <c r="AD326" i="10" a="1"/>
  <c r="AD326" i="10" s="1"/>
  <c r="AJ326" i="10" s="1"/>
  <c r="AO326" i="10" s="1"/>
  <c r="AB326" i="10" a="1"/>
  <c r="AB326" i="10" s="1"/>
  <c r="AH326" i="10" s="1"/>
  <c r="AM326" i="10" s="1"/>
  <c r="AC326" i="10" a="1"/>
  <c r="AC326" i="10" s="1"/>
  <c r="AI326" i="10" s="1"/>
  <c r="AN326" i="10" s="1"/>
  <c r="W326" i="10" a="1"/>
  <c r="W326" i="10" s="1"/>
  <c r="R391" i="10"/>
  <c r="AD321" i="10" a="1"/>
  <c r="AD321" i="10" s="1"/>
  <c r="AJ321" i="10" s="1"/>
  <c r="AO321" i="10" s="1"/>
  <c r="AB321" i="10" a="1"/>
  <c r="AB321" i="10" s="1"/>
  <c r="AH321" i="10" s="1"/>
  <c r="AM321" i="10" s="1"/>
  <c r="AC321" i="10" a="1"/>
  <c r="AC321" i="10" s="1"/>
  <c r="AI321" i="10" s="1"/>
  <c r="AN321" i="10" s="1"/>
  <c r="W321" i="10" a="1"/>
  <c r="W321" i="10" s="1"/>
  <c r="R417" i="10"/>
  <c r="AD347" i="10" a="1"/>
  <c r="AD347" i="10" s="1"/>
  <c r="AJ347" i="10" s="1"/>
  <c r="AO347" i="10" s="1"/>
  <c r="AB347" i="10" a="1"/>
  <c r="AB347" i="10" s="1"/>
  <c r="AH347" i="10" s="1"/>
  <c r="AM347" i="10" s="1"/>
  <c r="AC347" i="10" a="1"/>
  <c r="AC347" i="10" s="1"/>
  <c r="AI347" i="10" s="1"/>
  <c r="AN347" i="10" s="1"/>
  <c r="W347" i="10" a="1"/>
  <c r="W347" i="10" s="1"/>
  <c r="R419" i="10"/>
  <c r="AD349" i="10" a="1"/>
  <c r="AD349" i="10" s="1"/>
  <c r="AJ349" i="10" s="1"/>
  <c r="AO349" i="10" s="1"/>
  <c r="AB349" i="10" a="1"/>
  <c r="AB349" i="10" s="1"/>
  <c r="AH349" i="10" s="1"/>
  <c r="AM349" i="10" s="1"/>
  <c r="AC349" i="10" a="1"/>
  <c r="AC349" i="10" s="1"/>
  <c r="AI349" i="10" s="1"/>
  <c r="AN349" i="10" s="1"/>
  <c r="W349" i="10" a="1"/>
  <c r="W349" i="10" s="1"/>
  <c r="R390" i="10"/>
  <c r="AD320" i="10" a="1"/>
  <c r="AD320" i="10" s="1"/>
  <c r="AJ320" i="10" s="1"/>
  <c r="AO320" i="10" s="1"/>
  <c r="AB320" i="10" a="1"/>
  <c r="AB320" i="10" s="1"/>
  <c r="AH320" i="10" s="1"/>
  <c r="AM320" i="10" s="1"/>
  <c r="AC320" i="10" a="1"/>
  <c r="AC320" i="10" s="1"/>
  <c r="AI320" i="10" s="1"/>
  <c r="AN320" i="10" s="1"/>
  <c r="W320" i="10" a="1"/>
  <c r="W320" i="10" s="1"/>
  <c r="R364" i="10"/>
  <c r="AD294" i="10" a="1"/>
  <c r="AD294" i="10" s="1"/>
  <c r="AJ294" i="10" s="1"/>
  <c r="AO294" i="10" s="1"/>
  <c r="AB294" i="10" a="1"/>
  <c r="AB294" i="10" s="1"/>
  <c r="AH294" i="10" s="1"/>
  <c r="AC294" i="10" a="1"/>
  <c r="AC294" i="10" s="1"/>
  <c r="AI294" i="10" s="1"/>
  <c r="W294" i="10" a="1"/>
  <c r="W294" i="10" s="1"/>
  <c r="R380" i="10"/>
  <c r="AD310" i="10" a="1"/>
  <c r="AD310" i="10" s="1"/>
  <c r="AJ310" i="10" s="1"/>
  <c r="AO310" i="10" s="1"/>
  <c r="AB310" i="10" a="1"/>
  <c r="AB310" i="10" s="1"/>
  <c r="AH310" i="10" s="1"/>
  <c r="AM310" i="10" s="1"/>
  <c r="AC310" i="10" a="1"/>
  <c r="AC310" i="10" s="1"/>
  <c r="AI310" i="10" s="1"/>
  <c r="AN310" i="10" s="1"/>
  <c r="W310" i="10" a="1"/>
  <c r="W310" i="10" s="1"/>
  <c r="R362" i="10"/>
  <c r="AD292" i="10" a="1"/>
  <c r="AD292" i="10" s="1"/>
  <c r="AJ292" i="10" s="1"/>
  <c r="AO292" i="10" s="1"/>
  <c r="AB292" i="10" a="1"/>
  <c r="AB292" i="10" s="1"/>
  <c r="AH292" i="10" s="1"/>
  <c r="AC292" i="10" a="1"/>
  <c r="AC292" i="10" s="1"/>
  <c r="AI292" i="10" s="1"/>
  <c r="W292" i="10" a="1"/>
  <c r="W292" i="10" s="1"/>
  <c r="R354" i="10"/>
  <c r="AD284" i="10" a="1"/>
  <c r="AD284" i="10" s="1"/>
  <c r="AJ284" i="10" s="1"/>
  <c r="AO284" i="10" s="1"/>
  <c r="AB284" i="10" a="1"/>
  <c r="AB284" i="10" s="1"/>
  <c r="AH284" i="10" s="1"/>
  <c r="AC284" i="10" a="1"/>
  <c r="AC284" i="10" s="1"/>
  <c r="AI284" i="10" s="1"/>
  <c r="W284" i="10" a="1"/>
  <c r="W284" i="10" s="1"/>
  <c r="R402" i="10"/>
  <c r="AD332" i="10" a="1"/>
  <c r="AD332" i="10" s="1"/>
  <c r="AJ332" i="10" s="1"/>
  <c r="AO332" i="10" s="1"/>
  <c r="AB332" i="10" a="1"/>
  <c r="AB332" i="10" s="1"/>
  <c r="AH332" i="10" s="1"/>
  <c r="AM332" i="10" s="1"/>
  <c r="AC332" i="10" a="1"/>
  <c r="AC332" i="10" s="1"/>
  <c r="AI332" i="10" s="1"/>
  <c r="AN332" i="10" s="1"/>
  <c r="W332" i="10" a="1"/>
  <c r="W332" i="10" s="1"/>
  <c r="R369" i="10"/>
  <c r="AD299" i="10" a="1"/>
  <c r="AD299" i="10" s="1"/>
  <c r="AJ299" i="10" s="1"/>
  <c r="AO299" i="10" s="1"/>
  <c r="AB299" i="10" a="1"/>
  <c r="AB299" i="10" s="1"/>
  <c r="AH299" i="10" s="1"/>
  <c r="AC299" i="10" a="1"/>
  <c r="AC299" i="10" s="1"/>
  <c r="AI299" i="10" s="1"/>
  <c r="W299" i="10" a="1"/>
  <c r="W299" i="10" s="1"/>
  <c r="R371" i="10"/>
  <c r="AD301" i="10" a="1"/>
  <c r="AD301" i="10" s="1"/>
  <c r="AJ301" i="10" s="1"/>
  <c r="AO301" i="10" s="1"/>
  <c r="AB301" i="10" a="1"/>
  <c r="AB301" i="10" s="1"/>
  <c r="AH301" i="10" s="1"/>
  <c r="AC301" i="10" a="1"/>
  <c r="AC301" i="10" s="1"/>
  <c r="AI301" i="10" s="1"/>
  <c r="W301" i="10" a="1"/>
  <c r="W301" i="10" s="1"/>
  <c r="R356" i="10"/>
  <c r="AD286" i="10" a="1"/>
  <c r="AD286" i="10" s="1"/>
  <c r="AJ286" i="10" s="1"/>
  <c r="AO286" i="10" s="1"/>
  <c r="AB286" i="10" a="1"/>
  <c r="AB286" i="10" s="1"/>
  <c r="AH286" i="10" s="1"/>
  <c r="AC286" i="10" a="1"/>
  <c r="AC286" i="10" s="1"/>
  <c r="AI286" i="10" s="1"/>
  <c r="W286" i="10" a="1"/>
  <c r="W286" i="10" s="1"/>
  <c r="R410" i="10"/>
  <c r="AD340" i="10" a="1"/>
  <c r="AD340" i="10" s="1"/>
  <c r="AJ340" i="10" s="1"/>
  <c r="AO340" i="10" s="1"/>
  <c r="AB340" i="10" a="1"/>
  <c r="AB340" i="10" s="1"/>
  <c r="AH340" i="10" s="1"/>
  <c r="AM340" i="10" s="1"/>
  <c r="AC340" i="10" a="1"/>
  <c r="AC340" i="10" s="1"/>
  <c r="AI340" i="10" s="1"/>
  <c r="AN340" i="10" s="1"/>
  <c r="W340" i="10" a="1"/>
  <c r="W340" i="10" s="1"/>
  <c r="R361" i="10"/>
  <c r="AD291" i="10" a="1"/>
  <c r="AD291" i="10" s="1"/>
  <c r="AJ291" i="10" s="1"/>
  <c r="AO291" i="10" s="1"/>
  <c r="AB291" i="10" a="1"/>
  <c r="AB291" i="10" s="1"/>
  <c r="AH291" i="10" s="1"/>
  <c r="AC291" i="10" a="1"/>
  <c r="AC291" i="10" s="1"/>
  <c r="AI291" i="10" s="1"/>
  <c r="W291" i="10" a="1"/>
  <c r="W291" i="10" s="1"/>
  <c r="R379" i="10"/>
  <c r="AD309" i="10" a="1"/>
  <c r="AD309" i="10" s="1"/>
  <c r="AJ309" i="10" s="1"/>
  <c r="AO309" i="10" s="1"/>
  <c r="AB309" i="10" a="1"/>
  <c r="AB309" i="10" s="1"/>
  <c r="AH309" i="10" s="1"/>
  <c r="AM309" i="10" s="1"/>
  <c r="AC309" i="10" a="1"/>
  <c r="AC309" i="10" s="1"/>
  <c r="AI309" i="10" s="1"/>
  <c r="AN309" i="10" s="1"/>
  <c r="W309" i="10" a="1"/>
  <c r="W309" i="10" s="1"/>
  <c r="R375" i="10"/>
  <c r="AD305" i="10" a="1"/>
  <c r="AD305" i="10" s="1"/>
  <c r="AJ305" i="10" s="1"/>
  <c r="AO305" i="10" s="1"/>
  <c r="AB305" i="10" a="1"/>
  <c r="AB305" i="10" s="1"/>
  <c r="AH305" i="10" s="1"/>
  <c r="AC305" i="10" a="1"/>
  <c r="AC305" i="10" s="1"/>
  <c r="AI305" i="10" s="1"/>
  <c r="W305" i="10" a="1"/>
  <c r="W305" i="10" s="1"/>
  <c r="AN80" i="10"/>
  <c r="AM80" i="10"/>
  <c r="AM94" i="10"/>
  <c r="AN94" i="10"/>
  <c r="AN74" i="10"/>
  <c r="AM74" i="10"/>
  <c r="AO290" i="10"/>
  <c r="AO297" i="10"/>
  <c r="AM6" i="10"/>
  <c r="AN6" i="10"/>
  <c r="AN90" i="10"/>
  <c r="AM90" i="10"/>
  <c r="AN15" i="10"/>
  <c r="AM15" i="10"/>
  <c r="AN95" i="10"/>
  <c r="AM95" i="10"/>
  <c r="AM16" i="10"/>
  <c r="AN16" i="10"/>
  <c r="AM81" i="10"/>
  <c r="AN81" i="10"/>
  <c r="AL376" i="10"/>
  <c r="AL306" i="10"/>
  <c r="AL357" i="10"/>
  <c r="AL287" i="10"/>
  <c r="AL373" i="10"/>
  <c r="AL303" i="10"/>
  <c r="AL370" i="10"/>
  <c r="AL300" i="10"/>
  <c r="AL363" i="10"/>
  <c r="AL293" i="10"/>
  <c r="AO153" i="10"/>
  <c r="AO223" i="10"/>
  <c r="AO216" i="10"/>
  <c r="AO146" i="10"/>
  <c r="AO162" i="10"/>
  <c r="AO232" i="10"/>
  <c r="AO151" i="10"/>
  <c r="AO221" i="10"/>
  <c r="AO148" i="10"/>
  <c r="AO218" i="10"/>
  <c r="AO164" i="10"/>
  <c r="AO234" i="10"/>
  <c r="AL215" i="10"/>
  <c r="AL145" i="10"/>
  <c r="AL223" i="10"/>
  <c r="AL153" i="10"/>
  <c r="AL228" i="10"/>
  <c r="AL158" i="10"/>
  <c r="AL217" i="10"/>
  <c r="AL147" i="10"/>
  <c r="AL233" i="10"/>
  <c r="AL163" i="10"/>
  <c r="AL230" i="10"/>
  <c r="AL160" i="10"/>
  <c r="AN84" i="10"/>
  <c r="AM84" i="10"/>
  <c r="AN5" i="10"/>
  <c r="AM5" i="10"/>
  <c r="AN89" i="10"/>
  <c r="AM89" i="10"/>
  <c r="AN24" i="10"/>
  <c r="AM24" i="10"/>
  <c r="AN4" i="10"/>
  <c r="AO306" i="10"/>
  <c r="AO295" i="10"/>
  <c r="AN76" i="10"/>
  <c r="AM76" i="10"/>
  <c r="AM20" i="10"/>
  <c r="AN20" i="10"/>
  <c r="AN85" i="10"/>
  <c r="AM85" i="10"/>
  <c r="AN88" i="10"/>
  <c r="AM88" i="10"/>
  <c r="AN79" i="10"/>
  <c r="AM79" i="10"/>
  <c r="AM7" i="10"/>
  <c r="AN7" i="10"/>
  <c r="AL286" i="10"/>
  <c r="AL356" i="10"/>
  <c r="AL364" i="10"/>
  <c r="AL294" i="10"/>
  <c r="AL361" i="10"/>
  <c r="AL291" i="10"/>
  <c r="AL358" i="10"/>
  <c r="AL288" i="10"/>
  <c r="AL374" i="10"/>
  <c r="AL304" i="10"/>
  <c r="AL297" i="10"/>
  <c r="AL367" i="10"/>
  <c r="AO157" i="10"/>
  <c r="AO227" i="10"/>
  <c r="AO150" i="10"/>
  <c r="AO220" i="10"/>
  <c r="AO166" i="10"/>
  <c r="AO236" i="10"/>
  <c r="AO155" i="10"/>
  <c r="AO225" i="10"/>
  <c r="AO152" i="10"/>
  <c r="AO222" i="10"/>
  <c r="AL231" i="10"/>
  <c r="AL161" i="10"/>
  <c r="AL216" i="10"/>
  <c r="AL146" i="10"/>
  <c r="AL232" i="10"/>
  <c r="AL162" i="10"/>
  <c r="AL221" i="10"/>
  <c r="AL151" i="10"/>
  <c r="AL218" i="10"/>
  <c r="AL148" i="10"/>
  <c r="AL234" i="10"/>
  <c r="AL164" i="10"/>
  <c r="AM91" i="10"/>
  <c r="AN91" i="10"/>
  <c r="AN82" i="10"/>
  <c r="AM82" i="10"/>
  <c r="AO289" i="10"/>
  <c r="AM22" i="10"/>
  <c r="AN22" i="10"/>
  <c r="AM83" i="10"/>
  <c r="AN83" i="10"/>
  <c r="AN23" i="10"/>
  <c r="AM23" i="10"/>
  <c r="AM18" i="10"/>
  <c r="AN18" i="10"/>
  <c r="AM9" i="10"/>
  <c r="AN9" i="10"/>
  <c r="AN77" i="10"/>
  <c r="AM77" i="10"/>
  <c r="AL372" i="10"/>
  <c r="AL302" i="10"/>
  <c r="AL368" i="10"/>
  <c r="AL298" i="10"/>
  <c r="AL365" i="10"/>
  <c r="AL295" i="10"/>
  <c r="AL362" i="10"/>
  <c r="AL292" i="10"/>
  <c r="AL355" i="10"/>
  <c r="AL285" i="10"/>
  <c r="AL301" i="10"/>
  <c r="AL371" i="10"/>
  <c r="AO149" i="10"/>
  <c r="AO219" i="10"/>
  <c r="AO145" i="10"/>
  <c r="AO215" i="10"/>
  <c r="AO154" i="10"/>
  <c r="AO224" i="10"/>
  <c r="AO144" i="10"/>
  <c r="AO214" i="10"/>
  <c r="AO159" i="10"/>
  <c r="AO229" i="10"/>
  <c r="AO156" i="10"/>
  <c r="AO226" i="10"/>
  <c r="AL219" i="10"/>
  <c r="AL149" i="10"/>
  <c r="AL220" i="10"/>
  <c r="AL150" i="10"/>
  <c r="AL236" i="10"/>
  <c r="AL166" i="10"/>
  <c r="AL155" i="10"/>
  <c r="AL225" i="10"/>
  <c r="AL222" i="10"/>
  <c r="AL152" i="10"/>
  <c r="AM21" i="10"/>
  <c r="AN21" i="10"/>
  <c r="AN12" i="10"/>
  <c r="AM12" i="10"/>
  <c r="AN10" i="10"/>
  <c r="AM10" i="10"/>
  <c r="AM26" i="10"/>
  <c r="AN26" i="10"/>
  <c r="AM87" i="10"/>
  <c r="AN87" i="10"/>
  <c r="AM78" i="10"/>
  <c r="AN78" i="10"/>
  <c r="AN96" i="10"/>
  <c r="AM96" i="10"/>
  <c r="AN17" i="10"/>
  <c r="AM17" i="10"/>
  <c r="AM8" i="10"/>
  <c r="AN8" i="10"/>
  <c r="AO302" i="10"/>
  <c r="AO287" i="10"/>
  <c r="AO303" i="10"/>
  <c r="AM92" i="10"/>
  <c r="AN92" i="10"/>
  <c r="AN13" i="10"/>
  <c r="AM13" i="10"/>
  <c r="AM93" i="10"/>
  <c r="AN93" i="10"/>
  <c r="AM25" i="10"/>
  <c r="AN25" i="10"/>
  <c r="AN86" i="10"/>
  <c r="AM86" i="10"/>
  <c r="AM11" i="10"/>
  <c r="AN11" i="10"/>
  <c r="AL360" i="10"/>
  <c r="AL290" i="10"/>
  <c r="AL354" i="10"/>
  <c r="AL284" i="10"/>
  <c r="AL369" i="10"/>
  <c r="AL299" i="10"/>
  <c r="AL366" i="10"/>
  <c r="AL296" i="10"/>
  <c r="AL359" i="10"/>
  <c r="AL289" i="10"/>
  <c r="AL305" i="10"/>
  <c r="AL375" i="10"/>
  <c r="AO165" i="10"/>
  <c r="AO235" i="10"/>
  <c r="AO161" i="10"/>
  <c r="AO231" i="10"/>
  <c r="AO158" i="10"/>
  <c r="AO228" i="10"/>
  <c r="AO217" i="10"/>
  <c r="AO147" i="10"/>
  <c r="AO163" i="10"/>
  <c r="AO233" i="10"/>
  <c r="AO230" i="10"/>
  <c r="AO160" i="10"/>
  <c r="AL227" i="10"/>
  <c r="AL157" i="10"/>
  <c r="AL235" i="10"/>
  <c r="AL165" i="10"/>
  <c r="AL224" i="10"/>
  <c r="AL154" i="10"/>
  <c r="AL214" i="10"/>
  <c r="AL144" i="10"/>
  <c r="AL159" i="10"/>
  <c r="AL229" i="10"/>
  <c r="AL226" i="10"/>
  <c r="AL156" i="10"/>
  <c r="AM14" i="10"/>
  <c r="AN14" i="10"/>
  <c r="AM75" i="10"/>
  <c r="AN75" i="10"/>
  <c r="AM19" i="10"/>
  <c r="AN19" i="10"/>
  <c r="Y288" i="10" a="1"/>
  <c r="Y309" i="10" a="1"/>
  <c r="Y299" i="10" a="1"/>
  <c r="Y302" i="10" a="1"/>
  <c r="Y313" i="10" a="1"/>
  <c r="Y323" i="10" a="1"/>
  <c r="Y319" i="10" a="1"/>
  <c r="Y303" i="10" a="1"/>
  <c r="Y344" i="10" a="1"/>
  <c r="Y310" i="10" a="1"/>
  <c r="Y341" i="10" a="1"/>
  <c r="Y325" i="10" a="1"/>
  <c r="Y307" i="10" a="1"/>
  <c r="Y296" i="10" a="1"/>
  <c r="Y342" i="10" a="1"/>
  <c r="Y314" i="10" a="1"/>
  <c r="Y336" i="10" a="1"/>
  <c r="Y294" i="10" a="1"/>
  <c r="Y284" i="10" a="1"/>
  <c r="Y347" i="10" a="1"/>
  <c r="Y311" i="10" a="1"/>
  <c r="Y315" i="10" a="1"/>
  <c r="Y286" i="10" a="1"/>
  <c r="Y316" i="10" a="1"/>
  <c r="Y339" i="10" a="1"/>
  <c r="Y292" i="10" a="1"/>
  <c r="Y322" i="10" a="1"/>
  <c r="Y289" i="10" a="1"/>
  <c r="Y285" i="10" a="1"/>
  <c r="Y298" i="10" a="1"/>
  <c r="Y348" i="10" a="1"/>
  <c r="Y301" i="10" a="1"/>
  <c r="Y343" i="10" a="1"/>
  <c r="Y328" i="10" a="1"/>
  <c r="Y290" i="10" a="1"/>
  <c r="Y333" i="10" a="1"/>
  <c r="Y306" i="10" a="1"/>
  <c r="Y293" i="10" a="1"/>
  <c r="Y350" i="10" a="1"/>
  <c r="Y300" i="10" a="1"/>
  <c r="Y305" i="10" a="1"/>
  <c r="Y338" i="10" a="1"/>
  <c r="Y352" i="10" a="1"/>
  <c r="Y297" i="10" a="1"/>
  <c r="Y317" i="10" a="1"/>
  <c r="Y321" i="10" a="1"/>
  <c r="Y291" i="10" a="1"/>
  <c r="Y295" i="10" a="1"/>
  <c r="Y287" i="10" a="1"/>
  <c r="Y326" i="10" a="1"/>
  <c r="Y353" i="10" a="1"/>
  <c r="Y330" i="10" a="1"/>
  <c r="Y337" i="10" a="1"/>
  <c r="Y304" i="10" a="1"/>
  <c r="Y346" i="10" a="1"/>
  <c r="Y351" i="10" a="1"/>
  <c r="Y334" i="10" a="1"/>
  <c r="Y349" i="10" a="1"/>
  <c r="Y327" i="10" a="1"/>
  <c r="Y335" i="10" a="1"/>
  <c r="Y312" i="10" a="1"/>
  <c r="Y340" i="10" a="1"/>
  <c r="Y345" i="10" a="1"/>
  <c r="Y329" i="10" a="1"/>
  <c r="Y308" i="10" a="1"/>
  <c r="Y332" i="10" a="1"/>
  <c r="Y320" i="10" a="1"/>
  <c r="Y318" i="10" a="1"/>
  <c r="Y324" i="10" a="1"/>
  <c r="Y331" i="10" a="1"/>
  <c r="Y340" i="10" l="1"/>
  <c r="Y332" i="10"/>
  <c r="Y294" i="10"/>
  <c r="Y321" i="10"/>
  <c r="Y325" i="10"/>
  <c r="Y322" i="10"/>
  <c r="Y333" i="10"/>
  <c r="Y334" i="10"/>
  <c r="Y337" i="10"/>
  <c r="Y311" i="10"/>
  <c r="Y312" i="10"/>
  <c r="Y338" i="10"/>
  <c r="Y289" i="10"/>
  <c r="Y336" i="10"/>
  <c r="Y297" i="10"/>
  <c r="Y348" i="10"/>
  <c r="Y328" i="10"/>
  <c r="Y305" i="10"/>
  <c r="Y286" i="10"/>
  <c r="Y284" i="10"/>
  <c r="Y320" i="10"/>
  <c r="Y326" i="10"/>
  <c r="Y314" i="10"/>
  <c r="Y343" i="10"/>
  <c r="Y315" i="10"/>
  <c r="Y323" i="10"/>
  <c r="Y306" i="10"/>
  <c r="Y304" i="10"/>
  <c r="Y313" i="10"/>
  <c r="Y300" i="10"/>
  <c r="Y293" i="10"/>
  <c r="Y296" i="10"/>
  <c r="Y318" i="10"/>
  <c r="Y335" i="10"/>
  <c r="Y298" i="10"/>
  <c r="Y309" i="10"/>
  <c r="Y301" i="10"/>
  <c r="Y292" i="10"/>
  <c r="Y349" i="10"/>
  <c r="Y307" i="10"/>
  <c r="Y295" i="10"/>
  <c r="Y287" i="10"/>
  <c r="Y353" i="10"/>
  <c r="Y324" i="10"/>
  <c r="Y327" i="10"/>
  <c r="Y345" i="10"/>
  <c r="Y330" i="10"/>
  <c r="Y317" i="10"/>
  <c r="Y346" i="10"/>
  <c r="Y341" i="10"/>
  <c r="Y331" i="10"/>
  <c r="Y290" i="10"/>
  <c r="Y303" i="10"/>
  <c r="Y291" i="10"/>
  <c r="Y299" i="10"/>
  <c r="Y310" i="10"/>
  <c r="Y347" i="10"/>
  <c r="Y316" i="10"/>
  <c r="Y352" i="10"/>
  <c r="Y308" i="10"/>
  <c r="Y351" i="10"/>
  <c r="Y285" i="10"/>
  <c r="Y302" i="10"/>
  <c r="Y344" i="10"/>
  <c r="Y339" i="10"/>
  <c r="Y350" i="10"/>
  <c r="Y342" i="10"/>
  <c r="Y329" i="10"/>
  <c r="Y319" i="10"/>
  <c r="Y288" i="10"/>
  <c r="AD410" i="10" a="1"/>
  <c r="AD410" i="10" s="1"/>
  <c r="AJ410" i="10" s="1"/>
  <c r="AO410" i="10" s="1"/>
  <c r="AB410" i="10" a="1"/>
  <c r="AB410" i="10" s="1"/>
  <c r="AH410" i="10" s="1"/>
  <c r="AM410" i="10" s="1"/>
  <c r="AC410" i="10" a="1"/>
  <c r="AC410" i="10" s="1"/>
  <c r="AI410" i="10" s="1"/>
  <c r="AN410" i="10" s="1"/>
  <c r="W410" i="10" a="1"/>
  <c r="W410" i="10" s="1"/>
  <c r="AD402" i="10" a="1"/>
  <c r="AD402" i="10" s="1"/>
  <c r="AJ402" i="10" s="1"/>
  <c r="AO402" i="10" s="1"/>
  <c r="AB402" i="10" a="1"/>
  <c r="AB402" i="10" s="1"/>
  <c r="AH402" i="10" s="1"/>
  <c r="AM402" i="10" s="1"/>
  <c r="AC402" i="10" a="1"/>
  <c r="AC402" i="10" s="1"/>
  <c r="AI402" i="10" s="1"/>
  <c r="AN402" i="10" s="1"/>
  <c r="W402" i="10" a="1"/>
  <c r="W402" i="10" s="1"/>
  <c r="AD364" i="10" a="1"/>
  <c r="AD364" i="10" s="1"/>
  <c r="AJ364" i="10" s="1"/>
  <c r="AO364" i="10" s="1"/>
  <c r="AB364" i="10" a="1"/>
  <c r="AB364" i="10" s="1"/>
  <c r="AH364" i="10" s="1"/>
  <c r="AC364" i="10" a="1"/>
  <c r="AC364" i="10" s="1"/>
  <c r="AI364" i="10" s="1"/>
  <c r="W364" i="10" a="1"/>
  <c r="W364" i="10" s="1"/>
  <c r="AD391" i="10" a="1"/>
  <c r="AD391" i="10" s="1"/>
  <c r="AJ391" i="10" s="1"/>
  <c r="AO391" i="10" s="1"/>
  <c r="AB391" i="10" a="1"/>
  <c r="AB391" i="10" s="1"/>
  <c r="AH391" i="10" s="1"/>
  <c r="AM391" i="10" s="1"/>
  <c r="AC391" i="10" a="1"/>
  <c r="AC391" i="10" s="1"/>
  <c r="AI391" i="10" s="1"/>
  <c r="AN391" i="10" s="1"/>
  <c r="W391" i="10" a="1"/>
  <c r="W391" i="10" s="1"/>
  <c r="AD395" i="10" a="1"/>
  <c r="AD395" i="10" s="1"/>
  <c r="AJ395" i="10" s="1"/>
  <c r="AO395" i="10" s="1"/>
  <c r="AB395" i="10" a="1"/>
  <c r="AB395" i="10" s="1"/>
  <c r="AH395" i="10" s="1"/>
  <c r="AM395" i="10" s="1"/>
  <c r="AC395" i="10" a="1"/>
  <c r="AC395" i="10" s="1"/>
  <c r="AI395" i="10" s="1"/>
  <c r="AN395" i="10" s="1"/>
  <c r="W395" i="10" a="1"/>
  <c r="W395" i="10" s="1"/>
  <c r="AD392" i="10" a="1"/>
  <c r="AD392" i="10" s="1"/>
  <c r="AJ392" i="10" s="1"/>
  <c r="AO392" i="10" s="1"/>
  <c r="AB392" i="10" a="1"/>
  <c r="AB392" i="10" s="1"/>
  <c r="AH392" i="10" s="1"/>
  <c r="AM392" i="10" s="1"/>
  <c r="AC392" i="10" a="1"/>
  <c r="AC392" i="10" s="1"/>
  <c r="AI392" i="10" s="1"/>
  <c r="AN392" i="10" s="1"/>
  <c r="W392" i="10" a="1"/>
  <c r="W392" i="10" s="1"/>
  <c r="AD403" i="10" a="1"/>
  <c r="AD403" i="10" s="1"/>
  <c r="AJ403" i="10" s="1"/>
  <c r="AO403" i="10" s="1"/>
  <c r="AB403" i="10" a="1"/>
  <c r="AB403" i="10" s="1"/>
  <c r="AH403" i="10" s="1"/>
  <c r="AM403" i="10" s="1"/>
  <c r="AC403" i="10" a="1"/>
  <c r="AC403" i="10" s="1"/>
  <c r="AI403" i="10" s="1"/>
  <c r="AN403" i="10" s="1"/>
  <c r="W403" i="10" a="1"/>
  <c r="W403" i="10" s="1"/>
  <c r="AD404" i="10" a="1"/>
  <c r="AD404" i="10" s="1"/>
  <c r="AJ404" i="10" s="1"/>
  <c r="AO404" i="10" s="1"/>
  <c r="AB404" i="10" a="1"/>
  <c r="AB404" i="10" s="1"/>
  <c r="AH404" i="10" s="1"/>
  <c r="AM404" i="10" s="1"/>
  <c r="AC404" i="10" a="1"/>
  <c r="AC404" i="10" s="1"/>
  <c r="AI404" i="10" s="1"/>
  <c r="AN404" i="10" s="1"/>
  <c r="W404" i="10" a="1"/>
  <c r="W404" i="10" s="1"/>
  <c r="AD407" i="10" a="1"/>
  <c r="AD407" i="10" s="1"/>
  <c r="AJ407" i="10" s="1"/>
  <c r="AO407" i="10" s="1"/>
  <c r="AB407" i="10" a="1"/>
  <c r="AB407" i="10" s="1"/>
  <c r="AH407" i="10" s="1"/>
  <c r="AM407" i="10" s="1"/>
  <c r="AC407" i="10" a="1"/>
  <c r="AC407" i="10" s="1"/>
  <c r="AI407" i="10" s="1"/>
  <c r="AN407" i="10" s="1"/>
  <c r="W407" i="10" a="1"/>
  <c r="W407" i="10" s="1"/>
  <c r="AD381" i="10" a="1"/>
  <c r="AD381" i="10" s="1"/>
  <c r="AJ381" i="10" s="1"/>
  <c r="AO381" i="10" s="1"/>
  <c r="AB381" i="10" a="1"/>
  <c r="AB381" i="10" s="1"/>
  <c r="AH381" i="10" s="1"/>
  <c r="AM381" i="10" s="1"/>
  <c r="AC381" i="10" a="1"/>
  <c r="AC381" i="10" s="1"/>
  <c r="AI381" i="10" s="1"/>
  <c r="AN381" i="10" s="1"/>
  <c r="W381" i="10" a="1"/>
  <c r="W381" i="10" s="1"/>
  <c r="AD382" i="10" a="1"/>
  <c r="AD382" i="10" s="1"/>
  <c r="AJ382" i="10" s="1"/>
  <c r="AO382" i="10" s="1"/>
  <c r="AB382" i="10" a="1"/>
  <c r="AB382" i="10" s="1"/>
  <c r="AH382" i="10" s="1"/>
  <c r="AM382" i="10" s="1"/>
  <c r="AC382" i="10" a="1"/>
  <c r="AC382" i="10" s="1"/>
  <c r="AI382" i="10" s="1"/>
  <c r="AN382" i="10" s="1"/>
  <c r="W382" i="10" a="1"/>
  <c r="W382" i="10" s="1"/>
  <c r="AD408" i="10" a="1"/>
  <c r="AD408" i="10" s="1"/>
  <c r="AJ408" i="10" s="1"/>
  <c r="AO408" i="10" s="1"/>
  <c r="AB408" i="10" a="1"/>
  <c r="AB408" i="10" s="1"/>
  <c r="AH408" i="10" s="1"/>
  <c r="AM408" i="10" s="1"/>
  <c r="AC408" i="10" a="1"/>
  <c r="AC408" i="10" s="1"/>
  <c r="AI408" i="10" s="1"/>
  <c r="AN408" i="10" s="1"/>
  <c r="W408" i="10" a="1"/>
  <c r="W408" i="10" s="1"/>
  <c r="AD359" i="10" a="1"/>
  <c r="AD359" i="10" s="1"/>
  <c r="AJ359" i="10" s="1"/>
  <c r="AO359" i="10" s="1"/>
  <c r="AB359" i="10" a="1"/>
  <c r="AB359" i="10" s="1"/>
  <c r="AH359" i="10" s="1"/>
  <c r="AM359" i="10" s="1"/>
  <c r="AC359" i="10" a="1"/>
  <c r="AC359" i="10" s="1"/>
  <c r="AI359" i="10" s="1"/>
  <c r="W359" i="10" a="1"/>
  <c r="W359" i="10" s="1"/>
  <c r="AD406" i="10" a="1"/>
  <c r="AD406" i="10" s="1"/>
  <c r="AJ406" i="10" s="1"/>
  <c r="AO406" i="10" s="1"/>
  <c r="AB406" i="10" a="1"/>
  <c r="AB406" i="10" s="1"/>
  <c r="AH406" i="10" s="1"/>
  <c r="AM406" i="10" s="1"/>
  <c r="AC406" i="10" a="1"/>
  <c r="AC406" i="10" s="1"/>
  <c r="AI406" i="10" s="1"/>
  <c r="AN406" i="10" s="1"/>
  <c r="W406" i="10" a="1"/>
  <c r="W406" i="10" s="1"/>
  <c r="AD367" i="10" a="1"/>
  <c r="AD367" i="10" s="1"/>
  <c r="AJ367" i="10" s="1"/>
  <c r="AO367" i="10" s="1"/>
  <c r="AB367" i="10" a="1"/>
  <c r="AB367" i="10" s="1"/>
  <c r="AH367" i="10" s="1"/>
  <c r="AM367" i="10" s="1"/>
  <c r="AC367" i="10" a="1"/>
  <c r="AC367" i="10" s="1"/>
  <c r="AI367" i="10" s="1"/>
  <c r="W367" i="10" a="1"/>
  <c r="W367" i="10" s="1"/>
  <c r="AD418" i="10" a="1"/>
  <c r="AD418" i="10" s="1"/>
  <c r="AJ418" i="10" s="1"/>
  <c r="AO418" i="10" s="1"/>
  <c r="AB418" i="10" a="1"/>
  <c r="AB418" i="10" s="1"/>
  <c r="AH418" i="10" s="1"/>
  <c r="AM418" i="10" s="1"/>
  <c r="AC418" i="10" a="1"/>
  <c r="AC418" i="10" s="1"/>
  <c r="AI418" i="10" s="1"/>
  <c r="AN418" i="10" s="1"/>
  <c r="W418" i="10" a="1"/>
  <c r="W418" i="10" s="1"/>
  <c r="AD398" i="10" a="1"/>
  <c r="AD398" i="10" s="1"/>
  <c r="AJ398" i="10" s="1"/>
  <c r="AO398" i="10" s="1"/>
  <c r="AB398" i="10" a="1"/>
  <c r="AB398" i="10" s="1"/>
  <c r="AH398" i="10" s="1"/>
  <c r="AM398" i="10" s="1"/>
  <c r="AC398" i="10" a="1"/>
  <c r="AC398" i="10" s="1"/>
  <c r="AI398" i="10" s="1"/>
  <c r="AN398" i="10" s="1"/>
  <c r="W398" i="10" a="1"/>
  <c r="W398" i="10" s="1"/>
  <c r="AD375" i="10" a="1"/>
  <c r="AD375" i="10" s="1"/>
  <c r="AJ375" i="10" s="1"/>
  <c r="AO375" i="10" s="1"/>
  <c r="AB375" i="10" a="1"/>
  <c r="AB375" i="10" s="1"/>
  <c r="AH375" i="10" s="1"/>
  <c r="AM375" i="10" s="1"/>
  <c r="AC375" i="10" a="1"/>
  <c r="AC375" i="10" s="1"/>
  <c r="AI375" i="10" s="1"/>
  <c r="W375" i="10" a="1"/>
  <c r="W375" i="10" s="1"/>
  <c r="AD356" i="10" a="1"/>
  <c r="AD356" i="10" s="1"/>
  <c r="AJ356" i="10" s="1"/>
  <c r="AO356" i="10" s="1"/>
  <c r="AB356" i="10" a="1"/>
  <c r="AB356" i="10" s="1"/>
  <c r="AH356" i="10" s="1"/>
  <c r="AM356" i="10" s="1"/>
  <c r="AC356" i="10" a="1"/>
  <c r="AC356" i="10" s="1"/>
  <c r="AI356" i="10" s="1"/>
  <c r="W356" i="10" a="1"/>
  <c r="W356" i="10" s="1"/>
  <c r="AD354" i="10" a="1"/>
  <c r="AD354" i="10" s="1"/>
  <c r="AJ354" i="10" s="1"/>
  <c r="AO354" i="10" s="1"/>
  <c r="AB354" i="10" a="1"/>
  <c r="AB354" i="10" s="1"/>
  <c r="AH354" i="10" s="1"/>
  <c r="AM354" i="10" s="1"/>
  <c r="AC354" i="10" a="1"/>
  <c r="AC354" i="10" s="1"/>
  <c r="AI354" i="10" s="1"/>
  <c r="W354" i="10" a="1"/>
  <c r="W354" i="10" s="1"/>
  <c r="AD390" i="10" a="1"/>
  <c r="AD390" i="10" s="1"/>
  <c r="AJ390" i="10" s="1"/>
  <c r="AO390" i="10" s="1"/>
  <c r="AB390" i="10" a="1"/>
  <c r="AB390" i="10" s="1"/>
  <c r="AH390" i="10" s="1"/>
  <c r="AM390" i="10" s="1"/>
  <c r="AC390" i="10" a="1"/>
  <c r="AC390" i="10" s="1"/>
  <c r="AI390" i="10" s="1"/>
  <c r="AN390" i="10" s="1"/>
  <c r="W390" i="10" a="1"/>
  <c r="W390" i="10" s="1"/>
  <c r="AD396" i="10" a="1"/>
  <c r="AD396" i="10" s="1"/>
  <c r="AJ396" i="10" s="1"/>
  <c r="AO396" i="10" s="1"/>
  <c r="AB396" i="10" a="1"/>
  <c r="AB396" i="10" s="1"/>
  <c r="AH396" i="10" s="1"/>
  <c r="AM396" i="10" s="1"/>
  <c r="AC396" i="10" a="1"/>
  <c r="AC396" i="10" s="1"/>
  <c r="AI396" i="10" s="1"/>
  <c r="AN396" i="10" s="1"/>
  <c r="W396" i="10" a="1"/>
  <c r="W396" i="10" s="1"/>
  <c r="AD384" i="10" a="1"/>
  <c r="AD384" i="10" s="1"/>
  <c r="AJ384" i="10" s="1"/>
  <c r="AO384" i="10" s="1"/>
  <c r="AB384" i="10" a="1"/>
  <c r="AB384" i="10" s="1"/>
  <c r="AH384" i="10" s="1"/>
  <c r="AM384" i="10" s="1"/>
  <c r="AC384" i="10" a="1"/>
  <c r="AC384" i="10" s="1"/>
  <c r="AI384" i="10" s="1"/>
  <c r="AN384" i="10" s="1"/>
  <c r="W384" i="10" a="1"/>
  <c r="W384" i="10" s="1"/>
  <c r="AD413" i="10" a="1"/>
  <c r="AD413" i="10" s="1"/>
  <c r="AJ413" i="10" s="1"/>
  <c r="AO413" i="10" s="1"/>
  <c r="AB413" i="10" a="1"/>
  <c r="AB413" i="10" s="1"/>
  <c r="AH413" i="10" s="1"/>
  <c r="AM413" i="10" s="1"/>
  <c r="AC413" i="10" a="1"/>
  <c r="AC413" i="10" s="1"/>
  <c r="AI413" i="10" s="1"/>
  <c r="AN413" i="10" s="1"/>
  <c r="W413" i="10" a="1"/>
  <c r="W413" i="10" s="1"/>
  <c r="AD385" i="10" a="1"/>
  <c r="AD385" i="10" s="1"/>
  <c r="AJ385" i="10" s="1"/>
  <c r="AO385" i="10" s="1"/>
  <c r="AB385" i="10" a="1"/>
  <c r="AB385" i="10" s="1"/>
  <c r="AH385" i="10" s="1"/>
  <c r="AM385" i="10" s="1"/>
  <c r="AC385" i="10" a="1"/>
  <c r="AC385" i="10" s="1"/>
  <c r="AI385" i="10" s="1"/>
  <c r="AN385" i="10" s="1"/>
  <c r="W385" i="10" a="1"/>
  <c r="W385" i="10" s="1"/>
  <c r="AD393" i="10" a="1"/>
  <c r="AD393" i="10" s="1"/>
  <c r="AJ393" i="10" s="1"/>
  <c r="AO393" i="10" s="1"/>
  <c r="AB393" i="10" a="1"/>
  <c r="AB393" i="10" s="1"/>
  <c r="AH393" i="10" s="1"/>
  <c r="AM393" i="10" s="1"/>
  <c r="AC393" i="10" a="1"/>
  <c r="AC393" i="10" s="1"/>
  <c r="AI393" i="10" s="1"/>
  <c r="AN393" i="10" s="1"/>
  <c r="W393" i="10" a="1"/>
  <c r="W393" i="10" s="1"/>
  <c r="AD376" i="10" a="1"/>
  <c r="AD376" i="10" s="1"/>
  <c r="AJ376" i="10" s="1"/>
  <c r="AO376" i="10" s="1"/>
  <c r="AB376" i="10" a="1"/>
  <c r="AB376" i="10" s="1"/>
  <c r="AH376" i="10" s="1"/>
  <c r="AC376" i="10" a="1"/>
  <c r="AC376" i="10" s="1"/>
  <c r="AI376" i="10" s="1"/>
  <c r="W376" i="10" a="1"/>
  <c r="W376" i="10" s="1"/>
  <c r="AD374" i="10" a="1"/>
  <c r="AD374" i="10" s="1"/>
  <c r="AJ374" i="10" s="1"/>
  <c r="AO374" i="10" s="1"/>
  <c r="AB374" i="10" a="1"/>
  <c r="AB374" i="10" s="1"/>
  <c r="AH374" i="10" s="1"/>
  <c r="AC374" i="10" a="1"/>
  <c r="AC374" i="10" s="1"/>
  <c r="AI374" i="10" s="1"/>
  <c r="W374" i="10" a="1"/>
  <c r="W374" i="10" s="1"/>
  <c r="AD383" i="10" a="1"/>
  <c r="AD383" i="10" s="1"/>
  <c r="AJ383" i="10" s="1"/>
  <c r="AO383" i="10" s="1"/>
  <c r="AB383" i="10" a="1"/>
  <c r="AB383" i="10" s="1"/>
  <c r="AH383" i="10" s="1"/>
  <c r="AM383" i="10" s="1"/>
  <c r="AC383" i="10" a="1"/>
  <c r="AC383" i="10" s="1"/>
  <c r="AI383" i="10" s="1"/>
  <c r="AN383" i="10" s="1"/>
  <c r="W383" i="10" a="1"/>
  <c r="W383" i="10" s="1"/>
  <c r="AD370" i="10" a="1"/>
  <c r="AD370" i="10" s="1"/>
  <c r="AJ370" i="10" s="1"/>
  <c r="AO370" i="10" s="1"/>
  <c r="AB370" i="10" a="1"/>
  <c r="AB370" i="10" s="1"/>
  <c r="AH370" i="10" s="1"/>
  <c r="AM370" i="10" s="1"/>
  <c r="AC370" i="10" a="1"/>
  <c r="AC370" i="10" s="1"/>
  <c r="AI370" i="10" s="1"/>
  <c r="AN370" i="10" s="1"/>
  <c r="W370" i="10" a="1"/>
  <c r="W370" i="10" s="1"/>
  <c r="AD363" i="10" a="1"/>
  <c r="AD363" i="10" s="1"/>
  <c r="AJ363" i="10" s="1"/>
  <c r="AO363" i="10" s="1"/>
  <c r="AB363" i="10" a="1"/>
  <c r="AB363" i="10" s="1"/>
  <c r="AH363" i="10" s="1"/>
  <c r="AM363" i="10" s="1"/>
  <c r="AC363" i="10" a="1"/>
  <c r="AC363" i="10" s="1"/>
  <c r="AI363" i="10" s="1"/>
  <c r="W363" i="10" a="1"/>
  <c r="W363" i="10" s="1"/>
  <c r="AD366" i="10" a="1"/>
  <c r="AD366" i="10" s="1"/>
  <c r="AJ366" i="10" s="1"/>
  <c r="AO366" i="10" s="1"/>
  <c r="AB366" i="10" a="1"/>
  <c r="AB366" i="10" s="1"/>
  <c r="AH366" i="10" s="1"/>
  <c r="AC366" i="10" a="1"/>
  <c r="AC366" i="10" s="1"/>
  <c r="AI366" i="10" s="1"/>
  <c r="W366" i="10" a="1"/>
  <c r="W366" i="10" s="1"/>
  <c r="AD388" i="10" a="1"/>
  <c r="AD388" i="10" s="1"/>
  <c r="AJ388" i="10" s="1"/>
  <c r="AO388" i="10" s="1"/>
  <c r="AB388" i="10" a="1"/>
  <c r="AB388" i="10" s="1"/>
  <c r="AH388" i="10" s="1"/>
  <c r="AM388" i="10" s="1"/>
  <c r="AC388" i="10" a="1"/>
  <c r="AC388" i="10" s="1"/>
  <c r="AI388" i="10" s="1"/>
  <c r="AN388" i="10" s="1"/>
  <c r="W388" i="10" a="1"/>
  <c r="W388" i="10" s="1"/>
  <c r="AD405" i="10" a="1"/>
  <c r="AD405" i="10" s="1"/>
  <c r="AJ405" i="10" s="1"/>
  <c r="AO405" i="10" s="1"/>
  <c r="AB405" i="10" a="1"/>
  <c r="AB405" i="10" s="1"/>
  <c r="AH405" i="10" s="1"/>
  <c r="AM405" i="10" s="1"/>
  <c r="AC405" i="10" a="1"/>
  <c r="AC405" i="10" s="1"/>
  <c r="AI405" i="10" s="1"/>
  <c r="AN405" i="10" s="1"/>
  <c r="W405" i="10" a="1"/>
  <c r="W405" i="10" s="1"/>
  <c r="AD368" i="10" a="1"/>
  <c r="AD368" i="10" s="1"/>
  <c r="AJ368" i="10" s="1"/>
  <c r="AO368" i="10" s="1"/>
  <c r="AB368" i="10" a="1"/>
  <c r="AB368" i="10" s="1"/>
  <c r="AH368" i="10" s="1"/>
  <c r="AC368" i="10" a="1"/>
  <c r="AC368" i="10" s="1"/>
  <c r="AI368" i="10" s="1"/>
  <c r="W368" i="10" a="1"/>
  <c r="W368" i="10" s="1"/>
  <c r="AD379" i="10" a="1"/>
  <c r="AD379" i="10" s="1"/>
  <c r="AJ379" i="10" s="1"/>
  <c r="AO379" i="10" s="1"/>
  <c r="AB379" i="10" a="1"/>
  <c r="AB379" i="10" s="1"/>
  <c r="AH379" i="10" s="1"/>
  <c r="AM379" i="10" s="1"/>
  <c r="AC379" i="10" a="1"/>
  <c r="AC379" i="10" s="1"/>
  <c r="AI379" i="10" s="1"/>
  <c r="AN379" i="10" s="1"/>
  <c r="W379" i="10" a="1"/>
  <c r="W379" i="10" s="1"/>
  <c r="AD371" i="10" a="1"/>
  <c r="AD371" i="10" s="1"/>
  <c r="AJ371" i="10" s="1"/>
  <c r="AO371" i="10" s="1"/>
  <c r="AB371" i="10" a="1"/>
  <c r="AB371" i="10" s="1"/>
  <c r="AH371" i="10" s="1"/>
  <c r="AM371" i="10" s="1"/>
  <c r="AC371" i="10" a="1"/>
  <c r="AC371" i="10" s="1"/>
  <c r="AI371" i="10" s="1"/>
  <c r="W371" i="10" a="1"/>
  <c r="W371" i="10" s="1"/>
  <c r="AD362" i="10" a="1"/>
  <c r="AD362" i="10" s="1"/>
  <c r="AJ362" i="10" s="1"/>
  <c r="AO362" i="10" s="1"/>
  <c r="AB362" i="10" a="1"/>
  <c r="AB362" i="10" s="1"/>
  <c r="AH362" i="10" s="1"/>
  <c r="AM362" i="10" s="1"/>
  <c r="AC362" i="10" a="1"/>
  <c r="AC362" i="10" s="1"/>
  <c r="AI362" i="10" s="1"/>
  <c r="W362" i="10" a="1"/>
  <c r="W362" i="10" s="1"/>
  <c r="AD419" i="10" a="1"/>
  <c r="AD419" i="10" s="1"/>
  <c r="AJ419" i="10" s="1"/>
  <c r="AO419" i="10" s="1"/>
  <c r="AB419" i="10" a="1"/>
  <c r="AB419" i="10" s="1"/>
  <c r="AH419" i="10" s="1"/>
  <c r="AM419" i="10" s="1"/>
  <c r="AC419" i="10" a="1"/>
  <c r="AC419" i="10" s="1"/>
  <c r="AI419" i="10" s="1"/>
  <c r="AN419" i="10" s="1"/>
  <c r="W419" i="10" a="1"/>
  <c r="W419" i="10" s="1"/>
  <c r="AD377" i="10" a="1"/>
  <c r="AD377" i="10" s="1"/>
  <c r="AJ377" i="10" s="1"/>
  <c r="AO377" i="10" s="1"/>
  <c r="AB377" i="10" a="1"/>
  <c r="AB377" i="10" s="1"/>
  <c r="AH377" i="10" s="1"/>
  <c r="AM377" i="10" s="1"/>
  <c r="AC377" i="10" a="1"/>
  <c r="AC377" i="10" s="1"/>
  <c r="AI377" i="10" s="1"/>
  <c r="AN377" i="10" s="1"/>
  <c r="W377" i="10" a="1"/>
  <c r="W377" i="10" s="1"/>
  <c r="AD365" i="10" a="1"/>
  <c r="AD365" i="10" s="1"/>
  <c r="AJ365" i="10" s="1"/>
  <c r="AO365" i="10" s="1"/>
  <c r="AB365" i="10" a="1"/>
  <c r="AB365" i="10" s="1"/>
  <c r="AH365" i="10" s="1"/>
  <c r="AM365" i="10" s="1"/>
  <c r="AC365" i="10" a="1"/>
  <c r="AC365" i="10" s="1"/>
  <c r="AI365" i="10" s="1"/>
  <c r="W365" i="10" a="1"/>
  <c r="W365" i="10" s="1"/>
  <c r="AD357" i="10" a="1"/>
  <c r="AD357" i="10" s="1"/>
  <c r="AJ357" i="10" s="1"/>
  <c r="AO357" i="10" s="1"/>
  <c r="AB357" i="10" a="1"/>
  <c r="AB357" i="10" s="1"/>
  <c r="AH357" i="10" s="1"/>
  <c r="AC357" i="10" a="1"/>
  <c r="AC357" i="10" s="1"/>
  <c r="AI357" i="10" s="1"/>
  <c r="W357" i="10" a="1"/>
  <c r="W357" i="10" s="1"/>
  <c r="AD423" i="10" a="1"/>
  <c r="AD423" i="10" s="1"/>
  <c r="AJ423" i="10" s="1"/>
  <c r="AO423" i="10" s="1"/>
  <c r="AB423" i="10" a="1"/>
  <c r="AB423" i="10" s="1"/>
  <c r="AH423" i="10" s="1"/>
  <c r="AM423" i="10" s="1"/>
  <c r="AC423" i="10" a="1"/>
  <c r="AC423" i="10" s="1"/>
  <c r="AI423" i="10" s="1"/>
  <c r="AN423" i="10" s="1"/>
  <c r="W423" i="10" a="1"/>
  <c r="W423" i="10" s="1"/>
  <c r="AD394" i="10" a="1"/>
  <c r="AD394" i="10" s="1"/>
  <c r="AJ394" i="10" s="1"/>
  <c r="AO394" i="10" s="1"/>
  <c r="AB394" i="10" a="1"/>
  <c r="AB394" i="10" s="1"/>
  <c r="AH394" i="10" s="1"/>
  <c r="AM394" i="10" s="1"/>
  <c r="AC394" i="10" a="1"/>
  <c r="AC394" i="10" s="1"/>
  <c r="AI394" i="10" s="1"/>
  <c r="AN394" i="10" s="1"/>
  <c r="W394" i="10" a="1"/>
  <c r="W394" i="10" s="1"/>
  <c r="AD397" i="10" a="1"/>
  <c r="AD397" i="10" s="1"/>
  <c r="AJ397" i="10" s="1"/>
  <c r="AO397" i="10" s="1"/>
  <c r="AB397" i="10" a="1"/>
  <c r="AB397" i="10" s="1"/>
  <c r="AH397" i="10" s="1"/>
  <c r="AM397" i="10" s="1"/>
  <c r="AC397" i="10" a="1"/>
  <c r="AC397" i="10" s="1"/>
  <c r="AI397" i="10" s="1"/>
  <c r="AN397" i="10" s="1"/>
  <c r="W397" i="10" a="1"/>
  <c r="W397" i="10" s="1"/>
  <c r="AD415" i="10" a="1"/>
  <c r="AD415" i="10" s="1"/>
  <c r="AJ415" i="10" s="1"/>
  <c r="AO415" i="10" s="1"/>
  <c r="AB415" i="10" a="1"/>
  <c r="AB415" i="10" s="1"/>
  <c r="AH415" i="10" s="1"/>
  <c r="AM415" i="10" s="1"/>
  <c r="AC415" i="10" a="1"/>
  <c r="AC415" i="10" s="1"/>
  <c r="AI415" i="10" s="1"/>
  <c r="AN415" i="10" s="1"/>
  <c r="W415" i="10" a="1"/>
  <c r="W415" i="10" s="1"/>
  <c r="AD400" i="10" a="1"/>
  <c r="AD400" i="10" s="1"/>
  <c r="AJ400" i="10" s="1"/>
  <c r="AO400" i="10" s="1"/>
  <c r="AB400" i="10" a="1"/>
  <c r="AB400" i="10" s="1"/>
  <c r="AH400" i="10" s="1"/>
  <c r="AM400" i="10" s="1"/>
  <c r="AC400" i="10" a="1"/>
  <c r="AC400" i="10" s="1"/>
  <c r="AI400" i="10" s="1"/>
  <c r="AN400" i="10" s="1"/>
  <c r="W400" i="10" a="1"/>
  <c r="W400" i="10" s="1"/>
  <c r="AD387" i="10" a="1"/>
  <c r="AD387" i="10" s="1"/>
  <c r="AJ387" i="10" s="1"/>
  <c r="AO387" i="10" s="1"/>
  <c r="AB387" i="10" a="1"/>
  <c r="AB387" i="10" s="1"/>
  <c r="AH387" i="10" s="1"/>
  <c r="AM387" i="10" s="1"/>
  <c r="AC387" i="10" a="1"/>
  <c r="AC387" i="10" s="1"/>
  <c r="AI387" i="10" s="1"/>
  <c r="AN387" i="10" s="1"/>
  <c r="W387" i="10" a="1"/>
  <c r="W387" i="10" s="1"/>
  <c r="AD416" i="10" a="1"/>
  <c r="AD416" i="10" s="1"/>
  <c r="AJ416" i="10" s="1"/>
  <c r="AO416" i="10" s="1"/>
  <c r="AB416" i="10" a="1"/>
  <c r="AB416" i="10" s="1"/>
  <c r="AH416" i="10" s="1"/>
  <c r="AM416" i="10" s="1"/>
  <c r="AC416" i="10" a="1"/>
  <c r="AC416" i="10" s="1"/>
  <c r="AI416" i="10" s="1"/>
  <c r="AN416" i="10" s="1"/>
  <c r="W416" i="10" a="1"/>
  <c r="W416" i="10" s="1"/>
  <c r="AD411" i="10" a="1"/>
  <c r="AD411" i="10" s="1"/>
  <c r="AJ411" i="10" s="1"/>
  <c r="AO411" i="10" s="1"/>
  <c r="AB411" i="10" a="1"/>
  <c r="AB411" i="10" s="1"/>
  <c r="AH411" i="10" s="1"/>
  <c r="AM411" i="10" s="1"/>
  <c r="AC411" i="10" a="1"/>
  <c r="AC411" i="10" s="1"/>
  <c r="AI411" i="10" s="1"/>
  <c r="AN411" i="10" s="1"/>
  <c r="W411" i="10" a="1"/>
  <c r="W411" i="10" s="1"/>
  <c r="AD401" i="10" a="1"/>
  <c r="AD401" i="10" s="1"/>
  <c r="AJ401" i="10" s="1"/>
  <c r="AO401" i="10" s="1"/>
  <c r="AB401" i="10" a="1"/>
  <c r="AB401" i="10" s="1"/>
  <c r="AH401" i="10" s="1"/>
  <c r="AM401" i="10" s="1"/>
  <c r="AC401" i="10" a="1"/>
  <c r="AC401" i="10" s="1"/>
  <c r="AI401" i="10" s="1"/>
  <c r="AN401" i="10" s="1"/>
  <c r="W401" i="10" a="1"/>
  <c r="W401" i="10" s="1"/>
  <c r="AD360" i="10" a="1"/>
  <c r="AD360" i="10" s="1"/>
  <c r="AJ360" i="10" s="1"/>
  <c r="AO360" i="10" s="1"/>
  <c r="AB360" i="10" a="1"/>
  <c r="AB360" i="10" s="1"/>
  <c r="AH360" i="10" s="1"/>
  <c r="AC360" i="10" a="1"/>
  <c r="AC360" i="10" s="1"/>
  <c r="AI360" i="10" s="1"/>
  <c r="W360" i="10" a="1"/>
  <c r="W360" i="10" s="1"/>
  <c r="AD373" i="10" a="1"/>
  <c r="AD373" i="10" s="1"/>
  <c r="AJ373" i="10" s="1"/>
  <c r="AO373" i="10" s="1"/>
  <c r="AB373" i="10" a="1"/>
  <c r="AB373" i="10" s="1"/>
  <c r="AH373" i="10" s="1"/>
  <c r="AM373" i="10" s="1"/>
  <c r="AC373" i="10" a="1"/>
  <c r="AC373" i="10" s="1"/>
  <c r="AI373" i="10" s="1"/>
  <c r="AN373" i="10" s="1"/>
  <c r="W373" i="10" a="1"/>
  <c r="W373" i="10" s="1"/>
  <c r="AD361" i="10" a="1"/>
  <c r="AD361" i="10" s="1"/>
  <c r="AJ361" i="10" s="1"/>
  <c r="AO361" i="10" s="1"/>
  <c r="AB361" i="10" a="1"/>
  <c r="AB361" i="10" s="1"/>
  <c r="AH361" i="10" s="1"/>
  <c r="AM361" i="10" s="1"/>
  <c r="AC361" i="10" a="1"/>
  <c r="AC361" i="10" s="1"/>
  <c r="AI361" i="10" s="1"/>
  <c r="AN361" i="10" s="1"/>
  <c r="W361" i="10" a="1"/>
  <c r="W361" i="10" s="1"/>
  <c r="AD369" i="10" a="1"/>
  <c r="AD369" i="10" s="1"/>
  <c r="AJ369" i="10" s="1"/>
  <c r="AO369" i="10" s="1"/>
  <c r="AB369" i="10" a="1"/>
  <c r="AB369" i="10" s="1"/>
  <c r="AH369" i="10" s="1"/>
  <c r="AC369" i="10" a="1"/>
  <c r="AC369" i="10" s="1"/>
  <c r="AI369" i="10" s="1"/>
  <c r="AN369" i="10" s="1"/>
  <c r="W369" i="10" a="1"/>
  <c r="W369" i="10" s="1"/>
  <c r="AD380" i="10" a="1"/>
  <c r="AD380" i="10" s="1"/>
  <c r="AJ380" i="10" s="1"/>
  <c r="AO380" i="10" s="1"/>
  <c r="AB380" i="10" a="1"/>
  <c r="AB380" i="10" s="1"/>
  <c r="AH380" i="10" s="1"/>
  <c r="AM380" i="10" s="1"/>
  <c r="AC380" i="10" a="1"/>
  <c r="AC380" i="10" s="1"/>
  <c r="AI380" i="10" s="1"/>
  <c r="AN380" i="10" s="1"/>
  <c r="W380" i="10" a="1"/>
  <c r="W380" i="10" s="1"/>
  <c r="AD417" i="10" a="1"/>
  <c r="AD417" i="10" s="1"/>
  <c r="AJ417" i="10" s="1"/>
  <c r="AO417" i="10" s="1"/>
  <c r="AB417" i="10" a="1"/>
  <c r="AB417" i="10" s="1"/>
  <c r="AH417" i="10" s="1"/>
  <c r="AM417" i="10" s="1"/>
  <c r="AC417" i="10" a="1"/>
  <c r="AC417" i="10" s="1"/>
  <c r="AI417" i="10" s="1"/>
  <c r="AN417" i="10" s="1"/>
  <c r="W417" i="10" a="1"/>
  <c r="W417" i="10" s="1"/>
  <c r="AD386" i="10" a="1"/>
  <c r="AD386" i="10" s="1"/>
  <c r="AJ386" i="10" s="1"/>
  <c r="AO386" i="10" s="1"/>
  <c r="AB386" i="10" a="1"/>
  <c r="AB386" i="10" s="1"/>
  <c r="AH386" i="10" s="1"/>
  <c r="AM386" i="10" s="1"/>
  <c r="AC386" i="10" a="1"/>
  <c r="AC386" i="10" s="1"/>
  <c r="AI386" i="10" s="1"/>
  <c r="AN386" i="10" s="1"/>
  <c r="W386" i="10" a="1"/>
  <c r="W386" i="10" s="1"/>
  <c r="AD422" i="10" a="1"/>
  <c r="AD422" i="10" s="1"/>
  <c r="AJ422" i="10" s="1"/>
  <c r="AO422" i="10" s="1"/>
  <c r="AB422" i="10" a="1"/>
  <c r="AB422" i="10" s="1"/>
  <c r="AH422" i="10" s="1"/>
  <c r="AM422" i="10" s="1"/>
  <c r="AC422" i="10" a="1"/>
  <c r="AC422" i="10" s="1"/>
  <c r="AI422" i="10" s="1"/>
  <c r="AN422" i="10" s="1"/>
  <c r="W422" i="10" a="1"/>
  <c r="W422" i="10" s="1"/>
  <c r="AD378" i="10" a="1"/>
  <c r="AD378" i="10" s="1"/>
  <c r="AJ378" i="10" s="1"/>
  <c r="AO378" i="10" s="1"/>
  <c r="AB378" i="10" a="1"/>
  <c r="AB378" i="10" s="1"/>
  <c r="AH378" i="10" s="1"/>
  <c r="AM378" i="10" s="1"/>
  <c r="AC378" i="10" a="1"/>
  <c r="AC378" i="10" s="1"/>
  <c r="AI378" i="10" s="1"/>
  <c r="AN378" i="10" s="1"/>
  <c r="W378" i="10" a="1"/>
  <c r="W378" i="10" s="1"/>
  <c r="AD421" i="10" a="1"/>
  <c r="AD421" i="10" s="1"/>
  <c r="AJ421" i="10" s="1"/>
  <c r="AO421" i="10" s="1"/>
  <c r="AB421" i="10" a="1"/>
  <c r="AB421" i="10" s="1"/>
  <c r="AH421" i="10" s="1"/>
  <c r="AM421" i="10" s="1"/>
  <c r="AC421" i="10" a="1"/>
  <c r="AC421" i="10" s="1"/>
  <c r="AI421" i="10" s="1"/>
  <c r="AN421" i="10" s="1"/>
  <c r="W421" i="10" a="1"/>
  <c r="W421" i="10" s="1"/>
  <c r="AD355" i="10" a="1"/>
  <c r="AD355" i="10" s="1"/>
  <c r="AJ355" i="10" s="1"/>
  <c r="AO355" i="10" s="1"/>
  <c r="AB355" i="10" a="1"/>
  <c r="AB355" i="10" s="1"/>
  <c r="AH355" i="10" s="1"/>
  <c r="AM355" i="10" s="1"/>
  <c r="AC355" i="10" a="1"/>
  <c r="AC355" i="10" s="1"/>
  <c r="AI355" i="10" s="1"/>
  <c r="AN355" i="10" s="1"/>
  <c r="W355" i="10" a="1"/>
  <c r="W355" i="10" s="1"/>
  <c r="AD372" i="10" a="1"/>
  <c r="AD372" i="10" s="1"/>
  <c r="AJ372" i="10" s="1"/>
  <c r="AO372" i="10" s="1"/>
  <c r="AB372" i="10" a="1"/>
  <c r="AB372" i="10" s="1"/>
  <c r="AH372" i="10" s="1"/>
  <c r="AC372" i="10" a="1"/>
  <c r="AC372" i="10" s="1"/>
  <c r="AI372" i="10" s="1"/>
  <c r="AN372" i="10" s="1"/>
  <c r="W372" i="10" a="1"/>
  <c r="W372" i="10" s="1"/>
  <c r="AD414" i="10" a="1"/>
  <c r="AD414" i="10" s="1"/>
  <c r="AJ414" i="10" s="1"/>
  <c r="AO414" i="10" s="1"/>
  <c r="AB414" i="10" a="1"/>
  <c r="AB414" i="10" s="1"/>
  <c r="AH414" i="10" s="1"/>
  <c r="AM414" i="10" s="1"/>
  <c r="AC414" i="10" a="1"/>
  <c r="AC414" i="10" s="1"/>
  <c r="AI414" i="10" s="1"/>
  <c r="AN414" i="10" s="1"/>
  <c r="W414" i="10" a="1"/>
  <c r="W414" i="10" s="1"/>
  <c r="AD409" i="10" a="1"/>
  <c r="AD409" i="10" s="1"/>
  <c r="AJ409" i="10" s="1"/>
  <c r="AO409" i="10" s="1"/>
  <c r="AB409" i="10" a="1"/>
  <c r="AB409" i="10" s="1"/>
  <c r="AH409" i="10" s="1"/>
  <c r="AM409" i="10" s="1"/>
  <c r="AC409" i="10" a="1"/>
  <c r="AC409" i="10" s="1"/>
  <c r="AI409" i="10" s="1"/>
  <c r="AN409" i="10" s="1"/>
  <c r="W409" i="10" a="1"/>
  <c r="W409" i="10" s="1"/>
  <c r="AD420" i="10" a="1"/>
  <c r="AD420" i="10" s="1"/>
  <c r="AJ420" i="10" s="1"/>
  <c r="AO420" i="10" s="1"/>
  <c r="AB420" i="10" a="1"/>
  <c r="AB420" i="10" s="1"/>
  <c r="AH420" i="10" s="1"/>
  <c r="AM420" i="10" s="1"/>
  <c r="AC420" i="10" a="1"/>
  <c r="AC420" i="10" s="1"/>
  <c r="AI420" i="10" s="1"/>
  <c r="AN420" i="10" s="1"/>
  <c r="W420" i="10" a="1"/>
  <c r="W420" i="10" s="1"/>
  <c r="AD412" i="10" a="1"/>
  <c r="AD412" i="10" s="1"/>
  <c r="AJ412" i="10" s="1"/>
  <c r="AO412" i="10" s="1"/>
  <c r="AB412" i="10" a="1"/>
  <c r="AB412" i="10" s="1"/>
  <c r="AH412" i="10" s="1"/>
  <c r="AM412" i="10" s="1"/>
  <c r="AC412" i="10" a="1"/>
  <c r="AC412" i="10" s="1"/>
  <c r="AI412" i="10" s="1"/>
  <c r="AN412" i="10" s="1"/>
  <c r="W412" i="10" a="1"/>
  <c r="W412" i="10" s="1"/>
  <c r="AD399" i="10" a="1"/>
  <c r="AD399" i="10" s="1"/>
  <c r="AJ399" i="10" s="1"/>
  <c r="AO399" i="10" s="1"/>
  <c r="AB399" i="10" a="1"/>
  <c r="AB399" i="10" s="1"/>
  <c r="AH399" i="10" s="1"/>
  <c r="AM399" i="10" s="1"/>
  <c r="AC399" i="10" a="1"/>
  <c r="AC399" i="10" s="1"/>
  <c r="AI399" i="10" s="1"/>
  <c r="AN399" i="10" s="1"/>
  <c r="W399" i="10" a="1"/>
  <c r="W399" i="10" s="1"/>
  <c r="AD389" i="10" a="1"/>
  <c r="AD389" i="10" s="1"/>
  <c r="AJ389" i="10" s="1"/>
  <c r="AO389" i="10" s="1"/>
  <c r="AB389" i="10" a="1"/>
  <c r="AB389" i="10" s="1"/>
  <c r="AH389" i="10" s="1"/>
  <c r="AM389" i="10" s="1"/>
  <c r="AC389" i="10" a="1"/>
  <c r="AC389" i="10" s="1"/>
  <c r="AI389" i="10" s="1"/>
  <c r="AN389" i="10" s="1"/>
  <c r="W389" i="10" a="1"/>
  <c r="W389" i="10" s="1"/>
  <c r="AD358" i="10" a="1"/>
  <c r="AD358" i="10" s="1"/>
  <c r="AJ358" i="10" s="1"/>
  <c r="AO358" i="10" s="1"/>
  <c r="AB358" i="10" a="1"/>
  <c r="AB358" i="10" s="1"/>
  <c r="AH358" i="10" s="1"/>
  <c r="AM358" i="10" s="1"/>
  <c r="AC358" i="10" a="1"/>
  <c r="AC358" i="10" s="1"/>
  <c r="AI358" i="10" s="1"/>
  <c r="AN358" i="10" s="1"/>
  <c r="W358" i="10" a="1"/>
  <c r="W358" i="10" s="1"/>
  <c r="AM144" i="10"/>
  <c r="AN144" i="10"/>
  <c r="AN305" i="10"/>
  <c r="AM305" i="10"/>
  <c r="AM366" i="10"/>
  <c r="AN366" i="10"/>
  <c r="AN354" i="10"/>
  <c r="AN225" i="10"/>
  <c r="AM225" i="10"/>
  <c r="AN150" i="10"/>
  <c r="AM150" i="10"/>
  <c r="AN365" i="10"/>
  <c r="AM372" i="10"/>
  <c r="AN234" i="10"/>
  <c r="AM234" i="10"/>
  <c r="AM221" i="10"/>
  <c r="AN221" i="10"/>
  <c r="AM216" i="10"/>
  <c r="AN216" i="10"/>
  <c r="AN297" i="10"/>
  <c r="AM297" i="10"/>
  <c r="AM364" i="10"/>
  <c r="AN364" i="10"/>
  <c r="AN163" i="10"/>
  <c r="AM163" i="10"/>
  <c r="AN158" i="10"/>
  <c r="AM158" i="10"/>
  <c r="AN145" i="10"/>
  <c r="AM145" i="10"/>
  <c r="AN363" i="10"/>
  <c r="AN376" i="10"/>
  <c r="AM376" i="10"/>
  <c r="AM235" i="10"/>
  <c r="AN235" i="10"/>
  <c r="AM154" i="10"/>
  <c r="AN154" i="10"/>
  <c r="AM157" i="10"/>
  <c r="AN157" i="10"/>
  <c r="AM289" i="10"/>
  <c r="AN289" i="10"/>
  <c r="AN299" i="10"/>
  <c r="AM299" i="10"/>
  <c r="AN290" i="10"/>
  <c r="AM290" i="10"/>
  <c r="AM155" i="10"/>
  <c r="AN155" i="10"/>
  <c r="AM220" i="10"/>
  <c r="AN220" i="10"/>
  <c r="AN371" i="10"/>
  <c r="AN292" i="10"/>
  <c r="AM292" i="10"/>
  <c r="AN298" i="10"/>
  <c r="AM298" i="10"/>
  <c r="AM148" i="10"/>
  <c r="AN148" i="10"/>
  <c r="AM162" i="10"/>
  <c r="AN162" i="10"/>
  <c r="AN161" i="10"/>
  <c r="AM161" i="10"/>
  <c r="AM304" i="10"/>
  <c r="AN304" i="10"/>
  <c r="AN291" i="10"/>
  <c r="AM291" i="10"/>
  <c r="AN356" i="10"/>
  <c r="AN233" i="10"/>
  <c r="AM233" i="10"/>
  <c r="AM228" i="10"/>
  <c r="AN228" i="10"/>
  <c r="AM215" i="10"/>
  <c r="AN215" i="10"/>
  <c r="AM300" i="10"/>
  <c r="AN300" i="10"/>
  <c r="AN287" i="10"/>
  <c r="AM287" i="10"/>
  <c r="AM226" i="10"/>
  <c r="AN226" i="10"/>
  <c r="AN214" i="10"/>
  <c r="AM214" i="10"/>
  <c r="AN229" i="10"/>
  <c r="AM229" i="10"/>
  <c r="AN159" i="10"/>
  <c r="AM159" i="10"/>
  <c r="AM224" i="10"/>
  <c r="AN224" i="10"/>
  <c r="AM227" i="10"/>
  <c r="AN227" i="10"/>
  <c r="AN359" i="10"/>
  <c r="AM369" i="10"/>
  <c r="AM360" i="10"/>
  <c r="AN360" i="10"/>
  <c r="AM152" i="10"/>
  <c r="AN152" i="10"/>
  <c r="AM166" i="10"/>
  <c r="AN166" i="10"/>
  <c r="AM149" i="10"/>
  <c r="AN149" i="10"/>
  <c r="AM301" i="10"/>
  <c r="AN301" i="10"/>
  <c r="AN362" i="10"/>
  <c r="AM368" i="10"/>
  <c r="AN368" i="10"/>
  <c r="AM218" i="10"/>
  <c r="AN218" i="10"/>
  <c r="AM232" i="10"/>
  <c r="AN232" i="10"/>
  <c r="AM231" i="10"/>
  <c r="AN231" i="10"/>
  <c r="AM374" i="10"/>
  <c r="AN374" i="10"/>
  <c r="AN286" i="10"/>
  <c r="AM286" i="10"/>
  <c r="AM160" i="10"/>
  <c r="AN160" i="10"/>
  <c r="AN147" i="10"/>
  <c r="AM147" i="10"/>
  <c r="AM153" i="10"/>
  <c r="AN153" i="10"/>
  <c r="AN357" i="10"/>
  <c r="AM357" i="10"/>
  <c r="AN156" i="10"/>
  <c r="AM156" i="10"/>
  <c r="AM165" i="10"/>
  <c r="AN165" i="10"/>
  <c r="AN375" i="10"/>
  <c r="AM296" i="10"/>
  <c r="AN296" i="10"/>
  <c r="AM284" i="10"/>
  <c r="AN284" i="10"/>
  <c r="AM222" i="10"/>
  <c r="AN222" i="10"/>
  <c r="AM236" i="10"/>
  <c r="AN236" i="10"/>
  <c r="AM219" i="10"/>
  <c r="AN219" i="10"/>
  <c r="AM285" i="10"/>
  <c r="AN285" i="10"/>
  <c r="AN295" i="10"/>
  <c r="AM295" i="10"/>
  <c r="AM302" i="10"/>
  <c r="AN302" i="10"/>
  <c r="AM164" i="10"/>
  <c r="AN164" i="10"/>
  <c r="AM151" i="10"/>
  <c r="AN151" i="10"/>
  <c r="AN146" i="10"/>
  <c r="AM146" i="10"/>
  <c r="AN367" i="10"/>
  <c r="AN288" i="10"/>
  <c r="AM288" i="10"/>
  <c r="AM294" i="10"/>
  <c r="AN294" i="10"/>
  <c r="AN230" i="10"/>
  <c r="AM230" i="10"/>
  <c r="AN217" i="10"/>
  <c r="AM217" i="10"/>
  <c r="AM223" i="10"/>
  <c r="AN223" i="10"/>
  <c r="AM293" i="10"/>
  <c r="AN293" i="10"/>
  <c r="AN303" i="10"/>
  <c r="AM303" i="10"/>
  <c r="AM306" i="10"/>
  <c r="AN306" i="10"/>
  <c r="Y398" i="10" a="1"/>
  <c r="Y405" i="10" a="1"/>
  <c r="Y401" i="10" a="1"/>
  <c r="Y369" i="10" a="1"/>
  <c r="Y382" i="10" a="1"/>
  <c r="Y391" i="10" a="1"/>
  <c r="Y412" i="10" a="1"/>
  <c r="Y414" i="10" a="1"/>
  <c r="Y354" i="10" a="1"/>
  <c r="Y362" i="10" a="1"/>
  <c r="Y423" i="10" a="1"/>
  <c r="Y410" i="10" a="1"/>
  <c r="Y422" i="10" a="1"/>
  <c r="Y359" i="10" a="1"/>
  <c r="Y418" i="10" a="1"/>
  <c r="Y374" i="10" a="1"/>
  <c r="Y389" i="10" a="1"/>
  <c r="Y419" i="10" a="1"/>
  <c r="Y357" i="10" a="1"/>
  <c r="Y358" i="10" a="1"/>
  <c r="Y360" i="10" a="1"/>
  <c r="Y384" i="10" a="1"/>
  <c r="Y395" i="10" a="1"/>
  <c r="Y402" i="10" a="1"/>
  <c r="Y366" i="10" a="1"/>
  <c r="Y372" i="10" a="1"/>
  <c r="Y417" i="10" a="1"/>
  <c r="Y379" i="10" a="1"/>
  <c r="Y400" i="10" a="1"/>
  <c r="Y411" i="10" a="1"/>
  <c r="Y406" i="10" a="1"/>
  <c r="Y415" i="10" a="1"/>
  <c r="Y370" i="10" a="1"/>
  <c r="Y377" i="10" a="1"/>
  <c r="Y363" i="10" a="1"/>
  <c r="Y404" i="10" a="1"/>
  <c r="Y378" i="10" a="1"/>
  <c r="Y399" i="10" a="1"/>
  <c r="Y388" i="10" a="1"/>
  <c r="Y381" i="10" a="1"/>
  <c r="Y371" i="10" a="1"/>
  <c r="Y376" i="10" a="1"/>
  <c r="Y403" i="10" a="1"/>
  <c r="Y392" i="10" a="1"/>
  <c r="Y375" i="10" a="1"/>
  <c r="Y397" i="10" a="1"/>
  <c r="Y361" i="10" a="1"/>
  <c r="Y355" i="10" a="1"/>
  <c r="Y409" i="10" a="1"/>
  <c r="Y396" i="10" a="1"/>
  <c r="Y356" i="10" a="1"/>
  <c r="Y408" i="10" a="1"/>
  <c r="Y365" i="10" a="1"/>
  <c r="Y413" i="10" a="1"/>
  <c r="Y386" i="10" a="1"/>
  <c r="Y416" i="10" a="1"/>
  <c r="Y373" i="10" a="1"/>
  <c r="Y420" i="10" a="1"/>
  <c r="Y385" i="10" a="1"/>
  <c r="Y368" i="10" a="1"/>
  <c r="Y390" i="10" a="1"/>
  <c r="Y394" i="10" a="1"/>
  <c r="Y380" i="10" a="1"/>
  <c r="Y367" i="10" a="1"/>
  <c r="Y393" i="10" a="1"/>
  <c r="Y407" i="10" a="1"/>
  <c r="Y387" i="10" a="1"/>
  <c r="Y421" i="10" a="1"/>
  <c r="Y383" i="10" a="1"/>
  <c r="Y364" i="10" a="1"/>
  <c r="Y358" i="10" l="1"/>
  <c r="Y389" i="10"/>
  <c r="Y399" i="10"/>
  <c r="Y412" i="10"/>
  <c r="Y420" i="10"/>
  <c r="Y409" i="10"/>
  <c r="Y414" i="10"/>
  <c r="Y372" i="10"/>
  <c r="Y355" i="10"/>
  <c r="Y421" i="10"/>
  <c r="Y378" i="10"/>
  <c r="Y422" i="10"/>
  <c r="Y386" i="10"/>
  <c r="Y417" i="10"/>
  <c r="Y380" i="10"/>
  <c r="Y369" i="10"/>
  <c r="Y361" i="10"/>
  <c r="Y373" i="10"/>
  <c r="Y360" i="10"/>
  <c r="Y401" i="10"/>
  <c r="Y411" i="10"/>
  <c r="Y416" i="10"/>
  <c r="Y387" i="10"/>
  <c r="Y400" i="10"/>
  <c r="Y415" i="10"/>
  <c r="Y397" i="10"/>
  <c r="Y394" i="10"/>
  <c r="Y423" i="10"/>
  <c r="Y357" i="10"/>
  <c r="Y365" i="10"/>
  <c r="Y377" i="10"/>
  <c r="Y419" i="10"/>
  <c r="Y362" i="10"/>
  <c r="Y379" i="10"/>
  <c r="Y368" i="10"/>
  <c r="Y405" i="10"/>
  <c r="Y388" i="10"/>
  <c r="Y366" i="10"/>
  <c r="Y363" i="10"/>
  <c r="Y370" i="10"/>
  <c r="Y383" i="10"/>
  <c r="Y374" i="10"/>
  <c r="Y376" i="10"/>
  <c r="Y393" i="10"/>
  <c r="Y385" i="10"/>
  <c r="Y413" i="10"/>
  <c r="Y384" i="10"/>
  <c r="Y396" i="10"/>
  <c r="Y390" i="10"/>
  <c r="Y354" i="10"/>
  <c r="Y356" i="10"/>
  <c r="Y375" i="10"/>
  <c r="Y398" i="10"/>
  <c r="Y418" i="10"/>
  <c r="Y367" i="10"/>
  <c r="Y406" i="10"/>
  <c r="Y359" i="10"/>
  <c r="Y408" i="10"/>
  <c r="Y382" i="10"/>
  <c r="Y381" i="10"/>
  <c r="Y407" i="10"/>
  <c r="Y404" i="10"/>
  <c r="Y403" i="10"/>
  <c r="Y392" i="10"/>
  <c r="Y395" i="10"/>
  <c r="Y391" i="10"/>
  <c r="Y364" i="10"/>
  <c r="Y402" i="10"/>
  <c r="Y410" i="10"/>
  <c r="Y371" i="10"/>
  <c r="M85" i="19"/>
  <c r="M84" i="19"/>
  <c r="M83" i="19"/>
  <c r="M82" i="19"/>
  <c r="M81" i="19"/>
  <c r="M80" i="19"/>
</calcChain>
</file>

<file path=xl/comments1.xml><?xml version="1.0" encoding="utf-8"?>
<comments xmlns="http://schemas.openxmlformats.org/spreadsheetml/2006/main">
  <authors>
    <author>你大爷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{bookId,品质}</t>
        </r>
      </text>
    </comment>
  </commentList>
</comments>
</file>

<file path=xl/comments2.xml><?xml version="1.0" encoding="utf-8"?>
<comments xmlns="http://schemas.openxmlformats.org/spreadsheetml/2006/main">
  <authors>
    <author>你大爷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{bookId,品质}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<sst xmlns="http://schemas.openxmlformats.org/spreadsheetml/2006/main" count="5137" uniqueCount="1595">
  <si>
    <t>主键</t>
  </si>
  <si>
    <t>共鸣等级</t>
  </si>
  <si>
    <t>共鸣所属id</t>
  </si>
  <si>
    <t>需要宠物</t>
  </si>
  <si>
    <t>增加buff</t>
  </si>
  <si>
    <t>描述</t>
  </si>
  <si>
    <t>预留字段</t>
  </si>
  <si>
    <t>id</t>
  </si>
  <si>
    <t>level</t>
  </si>
  <si>
    <t>groupId</t>
  </si>
  <si>
    <t>needPet</t>
  </si>
  <si>
    <t>buffList</t>
  </si>
  <si>
    <t>tip</t>
  </si>
  <si>
    <t>sck</t>
  </si>
  <si>
    <t>cs</t>
  </si>
  <si>
    <t>sc</t>
  </si>
  <si>
    <t>c</t>
  </si>
  <si>
    <t>int</t>
  </si>
  <si>
    <t>intList2</t>
  </si>
  <si>
    <t>intList</t>
  </si>
  <si>
    <t>{{4033,5}|{4025,5}|{4024,5}}</t>
  </si>
  <si>
    <t>{{4032,5}|{4028,5}|{4022,5}}</t>
  </si>
  <si>
    <t>{{4039,5}|{4037,5}|{4026,5}}</t>
  </si>
  <si>
    <t>{{4039,5}|{4032,5}|{4005,5}}</t>
  </si>
  <si>
    <t>{{4040,5}|{4039,5}|{4038,5}}</t>
  </si>
  <si>
    <t>{{4023,5}|{4016,5}|{4004,5}}</t>
  </si>
  <si>
    <t>{{4000,4}|{2016,4}}</t>
  </si>
  <si>
    <t>{{4036,5}|{4027,5}|{4007,5}}</t>
  </si>
  <si>
    <t>{{4038,5}|{4025,5}|{4002,5}}</t>
  </si>
  <si>
    <t>{{4030,4}|{3008,4}}</t>
  </si>
  <si>
    <t>{{4031,5}|{4028,5}}</t>
  </si>
  <si>
    <t>{{4022,4}|{3010,4}}</t>
  </si>
  <si>
    <t>{{4033,5}|{4030,5}|{4021,5}}</t>
  </si>
  <si>
    <t>{{4035,5}|{4026,5}|{4019,5}}</t>
  </si>
  <si>
    <t>{{4019,5}|{4012,5}}</t>
  </si>
  <si>
    <t>{{4036,5}|{4014,5}}</t>
  </si>
  <si>
    <t>{{3015,4}|{3013,4}}</t>
  </si>
  <si>
    <t>{{3000,4}|{2006,4}}</t>
  </si>
  <si>
    <t>{{3009,4}|{3004,4}|{2010,4}}</t>
  </si>
  <si>
    <t>{{2015,4}|{2012,4}}</t>
  </si>
  <si>
    <t>{{3017,4}|{3016,4}}</t>
  </si>
  <si>
    <t>{{4031,5}|{4026,5}|{4000,5}}</t>
  </si>
  <si>
    <t>{{4027,5}|{4014,5}|{4004,5}}</t>
  </si>
  <si>
    <t>{{4028,5}|{4009,5}|{4005,5}}</t>
  </si>
  <si>
    <t>{{4024,5}|{4012,5}|{4006,5}}</t>
  </si>
  <si>
    <t>{{4040,5}|{4006,5}|{4002,5}}</t>
  </si>
  <si>
    <t>{{4027,5}|{4023,5}|{4006,5}}</t>
  </si>
  <si>
    <t>{{4018,5}|{4016,5}|{4005,5}}</t>
  </si>
  <si>
    <t>{{4015,5}|{4012,5}|{4000,5}}</t>
  </si>
  <si>
    <t>{{4040,5}|{4018,5}|{4004,5}}</t>
  </si>
  <si>
    <t>{{4025,5}|{4017,5}|{4015,5}}</t>
  </si>
  <si>
    <t>{{4038,5}|{4018,5}|{4001,5}}</t>
  </si>
  <si>
    <t>{{4035,5}|{4015,5}|{4009,5}}</t>
  </si>
  <si>
    <t>{{4031,5}|{4017,5}|{4009,5}}</t>
  </si>
  <si>
    <t>{{4021,5}|{4017,5}|{4001,5}}</t>
  </si>
  <si>
    <t>{{4022,5}|{4021,5}|{4001,5}}</t>
  </si>
  <si>
    <t>{{4034,5}|{4033,5}|{4014,5}}</t>
  </si>
  <si>
    <t>{{4034,5}|{4030,5}}</t>
  </si>
  <si>
    <t>{{4034,4}|{3008,4}|{3005,4}}</t>
  </si>
  <si>
    <t>{{3021,4}|{3019,4}|{2017,4}}</t>
  </si>
  <si>
    <t>{{3003,4}|{2008,4}|{2004,4}}</t>
  </si>
  <si>
    <t>{{2013,4}|{2000,4}}</t>
  </si>
  <si>
    <t>{{3001,4}|{2009,4}}</t>
  </si>
  <si>
    <t>{{3016,4}|{3006,4}}</t>
  </si>
  <si>
    <t>{{2015,4}|{2003,4}}</t>
  </si>
  <si>
    <t>{{3012,4}|{2007,4}}</t>
  </si>
  <si>
    <t>{{3020,4}|{3001,4}}</t>
  </si>
  <si>
    <t>{{2007,4}|{2006,4}}</t>
  </si>
  <si>
    <t>{{3020,4}|{3005,4}}</t>
  </si>
  <si>
    <t>{{3003,4}|{2017,4}}</t>
  </si>
  <si>
    <t>{{2013,4}|{2008,4}}</t>
  </si>
  <si>
    <t>{{3004,4}|{2000,4}}</t>
  </si>
  <si>
    <t>{{3015,4}|{2009,4}}</t>
  </si>
  <si>
    <t>{{3021,4}|{2016,4}}</t>
  </si>
  <si>
    <t>{{3009,4}|{3006,4}}</t>
  </si>
  <si>
    <t>{{3013,4}|{2004,4}}</t>
  </si>
  <si>
    <t>{{3018,4}|{2003,4}}</t>
  </si>
  <si>
    <t>{{3000,4}|{1017,4}}</t>
  </si>
  <si>
    <t>{{3010,4}|{2011,4}}</t>
  </si>
  <si>
    <t>{{3012,4}|{2005,4}}</t>
  </si>
  <si>
    <t>{{3018,4}|{2010,4}}</t>
  </si>
  <si>
    <t>{{3017,4}|{1017,4}}</t>
  </si>
  <si>
    <t>{{2012,4}|{2011,4}}</t>
  </si>
  <si>
    <t>{{4033,7}|{4025,7}|{4024,7}}</t>
  </si>
  <si>
    <t>{{4032,7}|{4028,7}|{4022,7}}</t>
  </si>
  <si>
    <t>{{4039,7}|{4037,7}|{4026,7}}</t>
  </si>
  <si>
    <t>{{4039,7}|{4032,7}|{4005,7}}</t>
  </si>
  <si>
    <t>{{4040,7}|{4039,7}|{4038,7}}</t>
  </si>
  <si>
    <t>{{4023,7}|{4016,7}|{4004,7}}</t>
  </si>
  <si>
    <t>{{4000,6}|{2016,6}}</t>
  </si>
  <si>
    <t>{{4036,7}|{4027,7}|{4007,7}}</t>
  </si>
  <si>
    <t>{{4038,7}|{4025,7}|{4002,7}}</t>
  </si>
  <si>
    <t>{{4030,6}|{3008,6}}</t>
  </si>
  <si>
    <t>{{4031,7}|{4028,7}}</t>
  </si>
  <si>
    <t>{{4022,6}|{3010,6}}</t>
  </si>
  <si>
    <t>{{4033,7}|{4030,7}|{4021,7}}</t>
  </si>
  <si>
    <t>{{4035,7}|{4026,7}|{4019,7}}</t>
  </si>
  <si>
    <t>{{4019,7}|{4012,7}}</t>
  </si>
  <si>
    <t>{{4036,7}|{4014,7}}</t>
  </si>
  <si>
    <t>{{3015,6}|{3013,6}}</t>
  </si>
  <si>
    <t>{{3000,6}|{2006,6}}</t>
  </si>
  <si>
    <t>{{3009,6}|{3004,6}|{2010,6}}</t>
  </si>
  <si>
    <t>{{2015,6}|{2012,6}}</t>
  </si>
  <si>
    <t>{{3017,6}|{3016,6}}</t>
  </si>
  <si>
    <t>{{4031,7}|{4026,7}|{4000,7}}</t>
  </si>
  <si>
    <t>{{4027,7}|{4014,7}|{4004,7}}</t>
  </si>
  <si>
    <t>{{4028,7}|{4009,7}|{4005,7}}</t>
  </si>
  <si>
    <t>{{4024,7}|{4012,7}|{4006,7}}</t>
  </si>
  <si>
    <t>{{4040,7}|{4006,7}|{4002,7}}</t>
  </si>
  <si>
    <t>{{4027,7}|{4023,7}|{4006,7}}</t>
  </si>
  <si>
    <t>{{4018,7}|{4016,7}|{4005,7}}</t>
  </si>
  <si>
    <t>{{4015,7}|{4012,7}|{4000,7}}</t>
  </si>
  <si>
    <t>{{4040,7}|{4018,7}|{4004,7}}</t>
  </si>
  <si>
    <t>{{4025,7}|{4017,7}|{4015,7}}</t>
  </si>
  <si>
    <t>{{4038,7}|{4018,7}|{4001,7}}</t>
  </si>
  <si>
    <t>{{4035,7}|{4015,7}|{4009,7}}</t>
  </si>
  <si>
    <t>{{4031,7}|{4017,7}|{4009,7}}</t>
  </si>
  <si>
    <t>{{4021,7}|{4017,7}|{4001,7}}</t>
  </si>
  <si>
    <t>{{4022,7}|{4021,7}|{4001,7}}</t>
  </si>
  <si>
    <t>{{4034,7}|{4033,7}|{4014,7}}</t>
  </si>
  <si>
    <t>{{4034,7}|{4030,7}}</t>
  </si>
  <si>
    <t>{{4034,6}|{3008,6}|{3005,6}}</t>
  </si>
  <si>
    <t>{{3021,6}|{3019,6}|{2017,6}}</t>
  </si>
  <si>
    <t>{{3003,6}|{2008,6}|{2004,6}}</t>
  </si>
  <si>
    <t>{{2013,6}|{2000,6}}</t>
  </si>
  <si>
    <t>{{3001,6}|{2009,6}}</t>
  </si>
  <si>
    <t>{{3016,6}|{3006,6}}</t>
  </si>
  <si>
    <t>{{2015,6}|{2003,6}}</t>
  </si>
  <si>
    <t>{{3012,6}|{2007,6}}</t>
  </si>
  <si>
    <t>{{3020,6}|{3001,6}}</t>
  </si>
  <si>
    <t>{{2007,6}|{2006,6}}</t>
  </si>
  <si>
    <t>{{3020,6}|{3005,6}}</t>
  </si>
  <si>
    <t>{{3003,6}|{2017,6}}</t>
  </si>
  <si>
    <t>{{2013,6}|{2008,6}}</t>
  </si>
  <si>
    <t>{{3004,6}|{2000,6}}</t>
  </si>
  <si>
    <t>{{3015,6}|{2009,6}}</t>
  </si>
  <si>
    <t>{{3021,6}|{2016,6}}</t>
  </si>
  <si>
    <t>{{3009,6}|{3006,6}}</t>
  </si>
  <si>
    <t>{{3013,6}|{2004,6}}</t>
  </si>
  <si>
    <t>{{3018,6}|{2003,6}}</t>
  </si>
  <si>
    <t>{{3000,6}|{1017,6}}</t>
  </si>
  <si>
    <t>{{3010,6}|{2011,6}}</t>
  </si>
  <si>
    <t>{{3012,6}|{2005,6}}</t>
  </si>
  <si>
    <t>{{3018,6}|{2010,6}}</t>
  </si>
  <si>
    <t>{{3017,6}|{1017,6}}</t>
  </si>
  <si>
    <t>{{2012,6}|{2011,6}}</t>
  </si>
  <si>
    <t>{{4033,9}|{4025,9}|{4024,9}}</t>
  </si>
  <si>
    <t>{{4032,9}|{4028,9}|{4022,9}}</t>
  </si>
  <si>
    <t>{{4039,9}|{4037,9}|{4026,9}}</t>
  </si>
  <si>
    <t>{{4039,9}|{4032,9}|{4005,9}}</t>
  </si>
  <si>
    <t>{{4040,9}|{4039,9}|{4038,9}}</t>
  </si>
  <si>
    <t>{{4023,9}|{4016,9}|{4004,9}}</t>
  </si>
  <si>
    <t>{{4000,8}|{2016,8}}</t>
  </si>
  <si>
    <t>{{4036,9}|{4027,9}|{4007,9}}</t>
  </si>
  <si>
    <t>{{4038,9}|{4025,9}|{4002,9}}</t>
  </si>
  <si>
    <t>{{4030,8}|{3008,8}}</t>
  </si>
  <si>
    <t>{{4031,9}|{4028,9}}</t>
  </si>
  <si>
    <t>{{4022,8}|{3010,8}}</t>
  </si>
  <si>
    <t>{{4033,9}|{4030,9}|{4021,9}}</t>
  </si>
  <si>
    <t>{{4035,9}|{4026,9}|{4019,9}}</t>
  </si>
  <si>
    <t>{{4019,9}|{4012,9}}</t>
  </si>
  <si>
    <t>{{4036,9}|{4014,9}}</t>
  </si>
  <si>
    <t>{{3015,8}|{3013,8}}</t>
  </si>
  <si>
    <t>{{3000,8}|{2006,8}}</t>
  </si>
  <si>
    <t>{{3009,8}|{3004,8}|{2010,8}}</t>
  </si>
  <si>
    <t>{{2015,8}|{2012,8}}</t>
  </si>
  <si>
    <t>{{3017,8}|{3016,8}}</t>
  </si>
  <si>
    <t>{{4031,9}|{4026,9}|{4000,9}}</t>
  </si>
  <si>
    <t>{{4027,9}|{4014,9}|{4004,9}}</t>
  </si>
  <si>
    <t>{{4028,9}|{4009,9}|{4005,9}}</t>
  </si>
  <si>
    <t>{{4024,9}|{4012,9}|{4006,9}}</t>
  </si>
  <si>
    <t>{{4040,9}|{4006,9}|{4002,9}}</t>
  </si>
  <si>
    <t>{{4027,9}|{4023,9}|{4006,9}}</t>
  </si>
  <si>
    <t>{{4018,9}|{4016,9}|{4005,9}}</t>
  </si>
  <si>
    <t>{{4015,9}|{4012,9}|{4000,9}}</t>
  </si>
  <si>
    <t>{{4040,9}|{4018,9}|{4004,9}}</t>
  </si>
  <si>
    <t>{{4025,9}|{4017,9}|{4015,9}}</t>
  </si>
  <si>
    <t>{{4038,9}|{4018,9}|{4001,9}}</t>
  </si>
  <si>
    <t>{{4035,9}|{4015,9}|{4009,9}}</t>
  </si>
  <si>
    <t>{{4031,9}|{4017,9}|{4009,9}}</t>
  </si>
  <si>
    <t>{{4021,9}|{4017,9}|{4001,9}}</t>
  </si>
  <si>
    <t>{{4022,9}|{4021,9}|{4001,9}}</t>
  </si>
  <si>
    <t>{{4034,9}|{4033,9}|{4014,9}}</t>
  </si>
  <si>
    <t>{{4034,9}|{4030,9}}</t>
  </si>
  <si>
    <t>{{4034,8}|{3008,8}|{3005,8}}</t>
  </si>
  <si>
    <t>{{3021,8}|{3019,8}|{2017,8}}</t>
  </si>
  <si>
    <t>{{3003,8}|{2008,8}|{2004,8}}</t>
  </si>
  <si>
    <t>{{2013,8}|{2000,8}}</t>
  </si>
  <si>
    <t>{{3001,8}|{2009,8}}</t>
  </si>
  <si>
    <t>{{3016,8}|{3006,8}}</t>
  </si>
  <si>
    <t>{{2015,8}|{2003,8}}</t>
  </si>
  <si>
    <t>{{3012,8}|{2007,8}}</t>
  </si>
  <si>
    <t>{{3020,8}|{3001,8}}</t>
  </si>
  <si>
    <t>{{2007,8}|{2006,8}}</t>
  </si>
  <si>
    <t>{{3020,8}|{3005,8}}</t>
  </si>
  <si>
    <t>{{3003,8}|{2017,8}}</t>
  </si>
  <si>
    <t>{{2013,8}|{2008,8}}</t>
  </si>
  <si>
    <t>{{3004,8}|{2000,8}}</t>
  </si>
  <si>
    <t>{{3015,8}|{2009,8}}</t>
  </si>
  <si>
    <t>{{3021,8}|{2016,8}}</t>
  </si>
  <si>
    <t>{{3009,8}|{3006,8}}</t>
  </si>
  <si>
    <t>{{3013,8}|{2004,8}}</t>
  </si>
  <si>
    <t>{{3018,8}|{2003,8}}</t>
  </si>
  <si>
    <t>{{3000,8}|{1017,8}}</t>
  </si>
  <si>
    <t>{{3010,8}|{2011,8}}</t>
  </si>
  <si>
    <t>{{3012,8}|{2005,8}}</t>
  </si>
  <si>
    <t>{{3018,8}|{2010,8}}</t>
  </si>
  <si>
    <t>{{3017,8}|{1017,8}}</t>
  </si>
  <si>
    <t>{{2012,8}|{2011,8}}</t>
  </si>
  <si>
    <t>{{4041,5}|{4037,5}|{4032,5}}</t>
  </si>
  <si>
    <t>{{4042,5}|{4037,5}|{4007,5}}</t>
  </si>
  <si>
    <t>{{4041,5}|{4024,5}|{4019,5}}</t>
  </si>
  <si>
    <t>{{4042,5}|{4036,5}|{4002,5}}</t>
  </si>
  <si>
    <t>{{4041,5}|{4023,5}|{4007,5}}</t>
  </si>
  <si>
    <t>{{4042,5}|{4035,5}|{4016,5}}</t>
  </si>
  <si>
    <t>{{4041,7}|{4037,7}|{4032,7}}</t>
  </si>
  <si>
    <t>{{4042,7}|{4037,7}|{4007,7}}</t>
  </si>
  <si>
    <t>{{4041,7}|{4024,7}|{4019,7}}</t>
  </si>
  <si>
    <t>{{4042,7}|{4036,7}|{4002,7}}</t>
  </si>
  <si>
    <t>{{4041,7}|{4023,7}|{4007,7}}</t>
  </si>
  <si>
    <t>{{4042,7}|{4035,7}|{4016,7}}</t>
  </si>
  <si>
    <t>{{4041,9}|{4037,9}|{4032,9}}</t>
  </si>
  <si>
    <t>{{4042,9}|{4037,9}|{4007,9}}</t>
  </si>
  <si>
    <t>{{4041,9}|{4024,9}|{4019,9}}</t>
  </si>
  <si>
    <t>{{4042,9}|{4036,9}|{4002,9}}</t>
  </si>
  <si>
    <t>{{4041,9}|{4023,9}|{4007,9}}</t>
  </si>
  <si>
    <t>{{4042,9}|{4035,9}|{4016,9}}</t>
  </si>
  <si>
    <t>等级</t>
  </si>
  <si>
    <t>唯一ID</t>
  </si>
  <si>
    <t>ID0</t>
  </si>
  <si>
    <t>ID1</t>
  </si>
  <si>
    <t>ID2</t>
  </si>
  <si>
    <t>ID3</t>
  </si>
  <si>
    <t>{</t>
  </si>
  <si>
    <t>,</t>
  </si>
  <si>
    <t>}</t>
  </si>
  <si>
    <t>蓝</t>
  </si>
  <si>
    <t>蓝+</t>
  </si>
  <si>
    <t>紫</t>
  </si>
  <si>
    <t>紫+</t>
  </si>
  <si>
    <t>橙</t>
  </si>
  <si>
    <t>橙+</t>
  </si>
  <si>
    <t>红</t>
  </si>
  <si>
    <t>红+</t>
  </si>
  <si>
    <t>收集难度</t>
  </si>
  <si>
    <t>排序ID</t>
  </si>
  <si>
    <t>品质</t>
  </si>
  <si>
    <t>名称</t>
  </si>
  <si>
    <t>皮克西</t>
  </si>
  <si>
    <t>唯一性验证</t>
  </si>
  <si>
    <t>重复性验证</t>
  </si>
  <si>
    <t>条目数</t>
  </si>
  <si>
    <t>科学怪人</t>
  </si>
  <si>
    <t>迷你龙</t>
  </si>
  <si>
    <t>古树精</t>
  </si>
  <si>
    <t>海魔女</t>
  </si>
  <si>
    <t>辉光</t>
  </si>
  <si>
    <t>沙罗曼蛇</t>
  </si>
  <si>
    <t>薇儿</t>
  </si>
  <si>
    <t>狂暴骷髅</t>
  </si>
  <si>
    <t>猫又</t>
  </si>
  <si>
    <t>石化蜥蜴</t>
  </si>
  <si>
    <t>姑获鸟</t>
  </si>
  <si>
    <t>狮鹫</t>
  </si>
  <si>
    <t>狼人</t>
  </si>
  <si>
    <t>结晶龙</t>
  </si>
  <si>
    <t>女妖</t>
  </si>
  <si>
    <t>石像鬼</t>
  </si>
  <si>
    <t>般若</t>
  </si>
  <si>
    <t>娜迦</t>
  </si>
  <si>
    <t>剑齿虎</t>
  </si>
  <si>
    <t>海妖</t>
  </si>
  <si>
    <t>独角兽</t>
  </si>
  <si>
    <t>山岭巨人</t>
  </si>
  <si>
    <t>大恶魔</t>
  </si>
  <si>
    <t>暗夜少女</t>
  </si>
  <si>
    <t>前3条</t>
  </si>
  <si>
    <t>攻击</t>
  </si>
  <si>
    <t>防御</t>
  </si>
  <si>
    <t>血量</t>
  </si>
  <si>
    <t>金刚</t>
  </si>
  <si>
    <t>绿色</t>
  </si>
  <si>
    <t>炎魔女</t>
  </si>
  <si>
    <t>绿+</t>
  </si>
  <si>
    <t>魅魔</t>
  </si>
  <si>
    <t>蓝色</t>
  </si>
  <si>
    <t>佩利冬</t>
  </si>
  <si>
    <t>吸血鬼</t>
  </si>
  <si>
    <t>紫色</t>
  </si>
  <si>
    <t>羊头恶魔</t>
  </si>
  <si>
    <t>暮光领主</t>
  </si>
  <si>
    <t>橙色</t>
  </si>
  <si>
    <t>眼魔</t>
  </si>
  <si>
    <t>档次2选一条属性
档次3选二条属性</t>
  </si>
  <si>
    <t>络新妇</t>
  </si>
  <si>
    <t>红色</t>
  </si>
  <si>
    <t>烛龙</t>
  </si>
  <si>
    <t>魔界花</t>
  </si>
  <si>
    <t>暗影之主</t>
  </si>
  <si>
    <t>鲜血女王</t>
  </si>
  <si>
    <t>火焰邪魔</t>
  </si>
  <si>
    <t>阿努比斯</t>
  </si>
  <si>
    <t>巴哈姆特</t>
  </si>
  <si>
    <t>刻耳柏洛斯</t>
  </si>
  <si>
    <t>恶魔领主</t>
  </si>
  <si>
    <t>永生之炎</t>
  </si>
  <si>
    <t>九尾妖姬</t>
  </si>
  <si>
    <t>巫妖</t>
  </si>
  <si>
    <t>八岐大蛇</t>
  </si>
  <si>
    <t>瓦尔基里</t>
  </si>
  <si>
    <t>半神木乃伊</t>
  </si>
  <si>
    <t>塞壬</t>
  </si>
  <si>
    <t>大天狗</t>
  </si>
  <si>
    <t>刑天</t>
  </si>
  <si>
    <t>罗刹</t>
  </si>
  <si>
    <t>金乌</t>
  </si>
  <si>
    <t>无头骑士</t>
  </si>
  <si>
    <t>大猿王</t>
  </si>
  <si>
    <t>薇薇安</t>
  </si>
  <si>
    <t>绝对零度</t>
  </si>
  <si>
    <t>美杜莎</t>
  </si>
  <si>
    <t>迦楼罗</t>
  </si>
  <si>
    <t>霜巨人</t>
  </si>
  <si>
    <t>创世之光</t>
  </si>
  <si>
    <t>夜叉</t>
  </si>
  <si>
    <t>贝希摩斯</t>
  </si>
  <si>
    <t>利维坦</t>
  </si>
  <si>
    <t>西王母</t>
  </si>
  <si>
    <t>自然之主</t>
  </si>
  <si>
    <t>灵魂收割者</t>
  </si>
  <si>
    <t>新英雄1</t>
  </si>
  <si>
    <t>新英雄2</t>
  </si>
  <si>
    <t>ID</t>
  </si>
  <si>
    <t>技能id1</t>
  </si>
  <si>
    <t>技能id2</t>
  </si>
  <si>
    <t>技能等级</t>
  </si>
  <si>
    <t>战力%</t>
  </si>
  <si>
    <t>战力值</t>
  </si>
  <si>
    <t>cn</t>
  </si>
  <si>
    <t>tw</t>
  </si>
  <si>
    <t>en</t>
  </si>
  <si>
    <t>buffid</t>
  </si>
  <si>
    <t>攻击+</t>
  </si>
  <si>
    <t>攻擊+</t>
  </si>
  <si>
    <t>ATK+</t>
  </si>
  <si>
    <t>防御+</t>
  </si>
  <si>
    <t>防禦+</t>
  </si>
  <si>
    <t>DEF+</t>
  </si>
  <si>
    <t>血量+</t>
  </si>
  <si>
    <t>HP+</t>
  </si>
  <si>
    <t>%</t>
  </si>
  <si>
    <t>共鸣ID</t>
  </si>
  <si>
    <t>收集评分</t>
  </si>
  <si>
    <t>特点</t>
  </si>
  <si>
    <t>共鸣卡组</t>
  </si>
  <si>
    <t>新版本效果设计</t>
  </si>
  <si>
    <t>BUFFID</t>
  </si>
  <si>
    <t>数值</t>
  </si>
  <si>
    <t>核心
（官能）</t>
  </si>
  <si>
    <t>3吸血</t>
  </si>
  <si>
    <t>获得{}%吸血效果</t>
  </si>
  <si>
    <t>2T1H</t>
  </si>
  <si>
    <t>瓦尔基尼</t>
  </si>
  <si>
    <t>2H1DPS</t>
  </si>
  <si>
    <t>克莱诺</t>
  </si>
  <si>
    <t>首次血量低于60%会获得{}%伤害减免持续5秒</t>
  </si>
  <si>
    <t>1T1H1DPS</t>
  </si>
  <si>
    <t>雷兽</t>
  </si>
  <si>
    <t>受到单次伤害高于生命10%时，此次伤害效果时降低{}%</t>
  </si>
  <si>
    <t>2H1DPS，收割</t>
  </si>
  <si>
    <t>对血量低于30%目标伤害和治疗效果提高{}%</t>
  </si>
  <si>
    <t>上阵后技能冷却恢复速度提高{}%持续10秒</t>
  </si>
  <si>
    <t>1H2T</t>
  </si>
  <si>
    <t>伤害和治疗的暴击和暴击效果提升{}%</t>
  </si>
  <si>
    <t>紫卡</t>
  </si>
  <si>
    <t>减疗</t>
  </si>
  <si>
    <t>造成伤害{}%为致死伤害</t>
  </si>
  <si>
    <t>流血</t>
  </si>
  <si>
    <t>对流血目标造成伤害提高{}%</t>
  </si>
  <si>
    <t>盾墙</t>
  </si>
  <si>
    <t>受到伤害降低{}%</t>
  </si>
  <si>
    <t>近战三板斧</t>
  </si>
  <si>
    <t>普通攻击有25%概率造成{}%伤害</t>
  </si>
  <si>
    <t>火系穿透</t>
  </si>
  <si>
    <t>攻击附带{}%护甲穿透</t>
  </si>
  <si>
    <t>冰系加成</t>
  </si>
  <si>
    <t>对冰冻目标额外造成{}%伤害</t>
  </si>
  <si>
    <t>跳杀</t>
  </si>
  <si>
    <t>首次血量低于50%时获得{}%生命护盾</t>
  </si>
  <si>
    <t>法师</t>
  </si>
  <si>
    <t>攻击有15%概率减少{}秒大招冷却时间</t>
  </si>
  <si>
    <t>收割流</t>
  </si>
  <si>
    <t>击败目标后回复{}%生命值</t>
  </si>
  <si>
    <t>莽夫近战</t>
  </si>
  <si>
    <t>受到控制效果降低30%，吸血效果提高{}%</t>
  </si>
  <si>
    <t>回血</t>
  </si>
  <si>
    <t>每2秒恢复{}%生命上限血量</t>
  </si>
  <si>
    <t>蓝卡</t>
  </si>
  <si>
    <t>血牛</t>
  </si>
  <si>
    <t>血量上限提高{}%</t>
  </si>
  <si>
    <t>恶魔</t>
  </si>
  <si>
    <t>冷却减少{}%</t>
  </si>
  <si>
    <t>叠层数</t>
  </si>
  <si>
    <t>开局后获得攻速提高{}%，持续10秒</t>
  </si>
  <si>
    <t>吸血</t>
  </si>
  <si>
    <t>吸血效果提高{}%</t>
  </si>
  <si>
    <t>飞兽</t>
  </si>
  <si>
    <t>有概率获得{}%攻速提高持续8秒，可叠加5层</t>
  </si>
  <si>
    <t>首充可得，抽卡可得，Vip礼包可得。</t>
  </si>
  <si>
    <t>7日活动可得。Vip奖池可得</t>
  </si>
  <si>
    <t>充值活动可得。</t>
  </si>
  <si>
    <t>高级Vip礼包可得。Vip奖池可得</t>
  </si>
  <si>
    <t>免费活动可得</t>
  </si>
  <si>
    <t>抽卡可得,VIP奖池可得</t>
  </si>
  <si>
    <t>中级Vip礼包可得。Vip奖池可得</t>
  </si>
  <si>
    <t>普通抽卡可得</t>
  </si>
  <si>
    <t>功勋可得，抽卡可得。</t>
  </si>
  <si>
    <t>主线奖励可得，抽卡可得。</t>
  </si>
  <si>
    <t>充值活动可得.</t>
  </si>
  <si>
    <t>Vip奖池可得。</t>
  </si>
  <si>
    <t>抽卡可得</t>
  </si>
  <si>
    <t>获得</t>
  </si>
  <si>
    <t>%&lt;/color&gt;吸血效果</t>
  </si>
  <si>
    <t>开局会获得一个护盾，吸收生命上限</t>
  </si>
  <si>
    <t>%&lt;/color&gt;伤害</t>
  </si>
  <si>
    <t>首次血量低于60%会获得</t>
  </si>
  <si>
    <t>%&lt;/color&gt;伤害减免持续5秒</t>
  </si>
  <si>
    <t>受到单次伤害高于生命10%时，此次伤害效果时降低</t>
  </si>
  <si>
    <t>%&lt;/color&gt;</t>
  </si>
  <si>
    <t>对血量低于30%目标伤害和治疗效果提高</t>
  </si>
  <si>
    <t>上阵后技能冷却恢复速度提高</t>
  </si>
  <si>
    <t>%&lt;/color&gt;持续10秒</t>
  </si>
  <si>
    <t>伤害和治疗的暴击和暴击效果提升</t>
  </si>
  <si>
    <t>造成伤害</t>
  </si>
  <si>
    <t>%&lt;/color&gt;为致死伤害</t>
  </si>
  <si>
    <t>对流血目标造成伤害提高</t>
  </si>
  <si>
    <t>受到伤害降低</t>
  </si>
  <si>
    <t>普通攻击有6%概率造成</t>
  </si>
  <si>
    <t>攻击附带</t>
  </si>
  <si>
    <t>%&lt;/color&gt;护甲穿透</t>
  </si>
  <si>
    <t>对冰冻目标额外造成</t>
  </si>
  <si>
    <t>首次血量低于50%时获得</t>
  </si>
  <si>
    <t>%&lt;/color&gt;生命护盾</t>
  </si>
  <si>
    <t>攻击有8%概率减少</t>
  </si>
  <si>
    <t>击败目标后回复</t>
  </si>
  <si>
    <t>%&lt;/color&gt;生命值</t>
  </si>
  <si>
    <t>受到控制效果降低30%，吸血效果提高</t>
  </si>
  <si>
    <t>每2秒恢复</t>
  </si>
  <si>
    <t>%&lt;/color&gt;生命上限血量</t>
  </si>
  <si>
    <t>血量上限提高</t>
  </si>
  <si>
    <t>冷却减少</t>
  </si>
  <si>
    <t>开局后获得攻速提高</t>
  </si>
  <si>
    <t>%&lt;/color&gt;，持续10秒</t>
  </si>
  <si>
    <t>吸血效果提高</t>
  </si>
  <si>
    <t>有概率获得</t>
  </si>
  <si>
    <t>%&lt;/color&gt;攻速提高持续8秒，可叠加5层</t>
  </si>
  <si>
    <t>&lt;color=#47d110&gt;</t>
  </si>
  <si>
    <t>&lt;/color&gt;</t>
  </si>
  <si>
    <t>效果</t>
  </si>
  <si>
    <t>防御+&lt;color=#47d110&gt;2%&lt;/color&gt;,获得&lt;color=#47d110&gt;20%&lt;/color&gt;吸血效果</t>
  </si>
  <si>
    <t>血量+&lt;color=#47d110&gt;2%&lt;/color&gt;,开局会获得一个护盾，吸收生命上限&lt;color=#47d110&gt;30%&lt;/color&gt;伤害</t>
  </si>
  <si>
    <t>防御+&lt;color=#47d110&gt;2%&lt;/color&gt;,首次血量低于60%会获得&lt;color=#47d110&gt;30%&lt;/color&gt;伤害减免持续5秒</t>
  </si>
  <si>
    <t>血量+&lt;color=#47d110&gt;2%&lt;/color&gt;,受到单次伤害高于生命10%时，此次伤害效果时降低&lt;color=#47d110&gt;15%&lt;/color&gt;</t>
  </si>
  <si>
    <t>攻击+&lt;color=#47d110&gt;2%&lt;/color&gt;,对血量低于30%目标伤害和治疗效果提高&lt;color=#47d110&gt;30%&lt;/color&gt;</t>
  </si>
  <si>
    <t>防御+&lt;color=#47d110&gt;2%&lt;/color&gt;,上阵后技能冷却恢复速度提高&lt;color=#47d110&gt;30%&lt;/color&gt;持续10秒</t>
  </si>
  <si>
    <t>血量+&lt;color=#47d110&gt;2%&lt;/color&gt;,伤害和治疗的暴击和暴击效果提升&lt;color=#47d110&gt;15%&lt;/color&gt;</t>
  </si>
  <si>
    <t>防御+&lt;color=#47d110&gt;2%&lt;/color&gt;,造成伤害&lt;color=#47d110&gt;15%&lt;/color&gt;为致死伤害</t>
  </si>
  <si>
    <t>防御+&lt;color=#47d110&gt;200&lt;/color&gt;,对流血目标造成伤害提高&lt;color=#47d110&gt;15%&lt;/color&gt;</t>
  </si>
  <si>
    <t>防御+&lt;color=#47d110&gt;2%&lt;/color&gt;,受到伤害降低&lt;color=#47d110&gt;20%&lt;/color&gt;</t>
  </si>
  <si>
    <t>攻击+&lt;color=#47d110&gt;2%&lt;/color&gt;,普通攻击有25%概率造成&lt;color=#47d110&gt;150%&lt;/color&gt;伤害</t>
  </si>
  <si>
    <t>攻击+&lt;color=#47d110&gt;300&lt;/color&gt;,攻击附带&lt;color=#47d110&gt;10%&lt;/color&gt;护甲穿透</t>
  </si>
  <si>
    <t>防御+&lt;color=#47d110&gt;2%&lt;/color&gt;,对冰冻目标额外造成&lt;color=#47d110&gt;20%&lt;/color&gt;伤害</t>
  </si>
  <si>
    <t>防御+&lt;color=#47d110&gt;200&lt;/color&gt;,首次血量低于50%时获得&lt;color=#47d110&gt;30%&lt;/color&gt;生命护盾</t>
  </si>
  <si>
    <t>血量+&lt;color=#47d110&gt;2%&lt;/color&gt;,攻击有15%概率减少&lt;color=#47d110&gt;1秒大招冷却时间</t>
  </si>
  <si>
    <t>攻击+&lt;color=#47d110&gt;2%&lt;/color&gt;,击败目标后回复&lt;color=#47d110&gt;30%&lt;/color&gt;生命值</t>
  </si>
  <si>
    <t>血量+&lt;color=#47d110&gt;2%&lt;/color&gt;,受到控制效果降低30%，吸血效果提高&lt;color=#47d110&gt;15%&lt;/color&gt;</t>
  </si>
  <si>
    <t>攻击+&lt;color=#47d110&gt;2%&lt;/color&gt;,每2秒恢复&lt;color=#47d110&gt;3%&lt;/color&gt;生命上限血量</t>
  </si>
  <si>
    <t>攻击+&lt;color=#47d110&gt;300&lt;/color&gt;,血量上限提高&lt;color=#47d110&gt;15%&lt;/color&gt;</t>
  </si>
  <si>
    <t>血量+&lt;color=#47d110&gt;2300&lt;/color&gt;,冷却减少&lt;color=#47d110&gt;15%&lt;/color&gt;</t>
  </si>
  <si>
    <t>血量+&lt;color=#47d110&gt;2300&lt;/color&gt;,开局后获得攻速提高&lt;color=#47d110&gt;20%&lt;/color&gt;，持续10秒</t>
  </si>
  <si>
    <t>防御+&lt;color=#47d110&gt;200&lt;/color&gt;,吸血效果提高&lt;color=#47d110&gt;15%&lt;/color&gt;</t>
  </si>
  <si>
    <t>血量+&lt;color=#47d110&gt;2300&lt;/color&gt;,有概率获得&lt;color=#47d110&gt;5%&lt;/color&gt;攻速提高持续8秒，可叠加5层</t>
  </si>
  <si>
    <t>血量+&lt;color=#47d110&gt;2%&lt;/color&gt;,防御+&lt;color=#47d110&gt;2%&lt;/color&gt;</t>
  </si>
  <si>
    <t>攻击+&lt;color=#47d110&gt;2%&lt;/color&gt;,防御+&lt;color=#47d110&gt;2%&lt;/color&gt;</t>
  </si>
  <si>
    <t>血量+&lt;color=#47d110&gt;2%&lt;/color&gt;,攻击+&lt;color=#47d110&gt;2%&lt;/color&gt;</t>
  </si>
  <si>
    <t>防御+&lt;color=#47d110&gt;2%&lt;/color&gt;,攻击+&lt;color=#47d110&gt;2%&lt;/color&gt;</t>
  </si>
  <si>
    <t>攻击+&lt;color=#47d110&gt;2%&lt;/color&gt;,攻击+&lt;color=#47d110&gt;300&lt;/color&gt;</t>
  </si>
  <si>
    <t>攻击+&lt;color=#47d110&gt;2%&lt;/color&gt;,防御+&lt;color=#47d110&gt;200&lt;/color&gt;</t>
  </si>
  <si>
    <t>血量+&lt;color=#47d110&gt;2%&lt;/color&gt;,血量+&lt;color=#47d110&gt;2300&lt;/color&gt;</t>
  </si>
  <si>
    <t>血量+&lt;color=#47d110&gt;2%&lt;/color&gt;</t>
  </si>
  <si>
    <t>攻击+&lt;color=#47d110&gt;2%&lt;/color&gt;</t>
  </si>
  <si>
    <t>防御+&lt;color=#47d110&gt;2%&lt;/color&gt;</t>
  </si>
  <si>
    <t>血量+&lt;color=#47d110&gt;2300&lt;/color&gt;,攻击+&lt;color=#47d110&gt;300&lt;/color&gt;</t>
  </si>
  <si>
    <t>血量+&lt;color=#47d110&gt;2300&lt;/color&gt;,防御+&lt;color=#47d110&gt;200&lt;/color&gt;</t>
  </si>
  <si>
    <t>攻击+&lt;color=#47d110&gt;300&lt;/color&gt;</t>
  </si>
  <si>
    <t>血量+&lt;color=#47d110&gt;2300&lt;/color&gt;</t>
  </si>
  <si>
    <t>防御+&lt;color=#47d110&gt;200&lt;/color&gt;</t>
  </si>
  <si>
    <t xml:space="preserve"> with &lt;color=#47d110&gt;4%&lt;/color&gt; lifesteal effects</t>
  </si>
  <si>
    <t xml:space="preserve"> with a shield received at the beginning of a battle that absorbs damage up to &lt;color=#47d110&gt;6.5%&lt;/color&gt; Max HP</t>
  </si>
  <si>
    <t>&lt;color=#47d110&gt;10%&lt;/color&gt; additional damage reduction for 5 seconds when HP is below 60% for the first time</t>
  </si>
  <si>
    <t xml:space="preserve"> with &lt;color=#47d110&gt;7%&lt;/color&gt; damage reduction if the damage taken is over 10% HP</t>
  </si>
  <si>
    <t xml:space="preserve"> with &lt;color=#47d110&gt;12%&lt;/color&gt; increase in damage and healing effects to targets below 30% HP</t>
  </si>
  <si>
    <t xml:space="preserve"> with &lt;color=#47d110&gt;9%&lt;/color&gt; increase in skill CD recovery speed for 10 seconds</t>
  </si>
  <si>
    <t xml:space="preserve"> with &lt;color=#47d110&gt;5%&lt;/color&gt; increase in CRT damange and CRT healing effects</t>
  </si>
  <si>
    <t xml:space="preserve"> with &lt;color=#47d110&gt;4%&lt;/color&gt; chance of causing fatal damage</t>
  </si>
  <si>
    <t xml:space="preserve"> with &lt;color=#47d110&gt;3%&lt;/color&gt; damage increase to bleeding targets</t>
  </si>
  <si>
    <t xml:space="preserve"> with &lt;color=#47d110&gt;5%&lt;/color&gt; decrease in damage taken</t>
  </si>
  <si>
    <t xml:space="preserve"> with 6% chance of causing &lt;color=#47d110&gt;150%&lt;/color&gt; damage with basic attacks</t>
  </si>
  <si>
    <t xml:space="preserve"> with &lt;color=#47d110&gt;3%&lt;/color&gt; armor penetration in attacks</t>
  </si>
  <si>
    <t xml:space="preserve"> with &lt;color=#47d110&gt;4%&lt;/color&gt; additional damage to frozen targets</t>
  </si>
  <si>
    <t xml:space="preserve"> with a &lt;color=#47d110&gt;3%&lt;/color&gt; lifeshield received for players below 50% for the first time</t>
  </si>
  <si>
    <t xml:space="preserve"> with 8% chance of reducing Ultimate CD by &lt;color=#47d110&gt;1&lt;/color&gt; second</t>
  </si>
  <si>
    <t xml:space="preserve"> with &lt;color=#47d110&gt;8%&lt;/color&gt; HP recovery after defeating targets</t>
  </si>
  <si>
    <t xml:space="preserve"> with 30% reduction in control effects and &lt;color=#47d110&gt;4%&lt;/color&gt; increase in lifesteal effects</t>
  </si>
  <si>
    <t xml:space="preserve"> with &lt;color=#47d110&gt;1%&lt;/color&gt; Max HP recovery every 2 seconds</t>
  </si>
  <si>
    <t xml:space="preserve"> with &lt;color=#47d110&gt;2%&lt;/color&gt; increase in Max HP</t>
  </si>
  <si>
    <t xml:space="preserve"> with &lt;color=#47d110&gt;10%&lt;/color&gt; reduction in CD</t>
  </si>
  <si>
    <t xml:space="preserve"> with &lt;color=#47d110&gt;5%&lt;/color&gt; ATK speed increase at the beginning of a battle for 10 seconds</t>
  </si>
  <si>
    <t xml:space="preserve"> with &lt;color=#47d110&gt;2%&lt;/color&gt; increase in lifesteal effects</t>
  </si>
  <si>
    <t xml:space="preserve"> with probability of &lt;color=#47d110&gt;3%&lt;/color&gt; increase in ATK speed for 8 seconds. The percentage can be accumulated for 5 times</t>
  </si>
  <si>
    <t>职业</t>
  </si>
  <si>
    <t>输出</t>
  </si>
  <si>
    <t>辅助</t>
  </si>
  <si>
    <t>tank</t>
  </si>
  <si>
    <t>战士</t>
  </si>
  <si>
    <t>技能id3</t>
  </si>
  <si>
    <t>{{4000,5}|{2016,5}}</t>
  </si>
  <si>
    <t>{{4030,5}|{3008,5}}</t>
  </si>
  <si>
    <t>{{4022,5}|{3010,5}}</t>
  </si>
  <si>
    <t>{{4034,5}|{3008,5}|{3005,5}}</t>
  </si>
  <si>
    <t>{{4000,7}|{2016,7}}</t>
  </si>
  <si>
    <t>{{4030,7}|{3008,7}}</t>
  </si>
  <si>
    <t>{{4022,7}|{3010,7}}</t>
  </si>
  <si>
    <t>{{4034,7}|{3008,7}|{3005,7}}</t>
  </si>
  <si>
    <t>buff1</t>
    <phoneticPr fontId="14" type="noConversion"/>
  </si>
  <si>
    <t>BUFF2</t>
    <phoneticPr fontId="14" type="noConversion"/>
  </si>
  <si>
    <t>{{5,1,2,1400,0}}</t>
  </si>
  <si>
    <t>{{5,1,1,1200,0}}</t>
  </si>
  <si>
    <t>{{5,1,2,1800,0}}</t>
  </si>
  <si>
    <t>{{5,1,2,1600,0}}</t>
  </si>
  <si>
    <t>{{5,1,3,6900,0}}</t>
  </si>
  <si>
    <t>{{5,1,1,1400,0}}</t>
  </si>
  <si>
    <t>{{5,1,3,5200,0}}</t>
  </si>
  <si>
    <t>{{5,1,1,1100,0}}</t>
  </si>
  <si>
    <t>{{5,1,1,1700,0}}</t>
  </si>
  <si>
    <t>{{5,1,2,900,0}}</t>
  </si>
  <si>
    <t>{{5,1,2,1200,0}}</t>
  </si>
  <si>
    <t>{{5,1,1,900,0}}</t>
  </si>
  <si>
    <t>{{5,1,1,700,0}}</t>
  </si>
  <si>
    <t>{{5,1,2,2100,0}}</t>
  </si>
  <si>
    <t>{{5,1,1,1900,0}}</t>
  </si>
  <si>
    <t>{{5,1,2,2400,0}}</t>
  </si>
  <si>
    <t>{{5,1,3,12000,0}}</t>
  </si>
  <si>
    <t>{{5,1,1,2100,0}}</t>
  </si>
  <si>
    <t>{{5,1,3,9000,0}}</t>
  </si>
  <si>
    <t>{{5,1,1,2600,0}}</t>
  </si>
  <si>
    <t>{{5,1,2,2700,0}}</t>
  </si>
  <si>
    <t>{{5,1,2,18900,0}}</t>
  </si>
  <si>
    <t>{{5,1,1,17600,0}}</t>
  </si>
  <si>
    <t>{{5,1,2,21600,0}}</t>
  </si>
  <si>
    <t>{{5,1,3,114000,0}}</t>
  </si>
  <si>
    <t>{{5,1,1,19800,0}}</t>
  </si>
  <si>
    <t>{{5,1,3,85500,0}}</t>
  </si>
  <si>
    <t>{{5,1,1,15400,0}}</t>
  </si>
  <si>
    <t>{{5,1,1,24200,0}}</t>
  </si>
  <si>
    <t>{{5,1,2,24300,0}}</t>
  </si>
  <si>
    <t>{{5,1,2,12200,0}}</t>
  </si>
  <si>
    <t>{{5,1,2,16200,0}}</t>
  </si>
  <si>
    <t>{{5,1,1,13200,0}}</t>
  </si>
  <si>
    <t>{{5,1,1,9900,0}}</t>
  </si>
  <si>
    <t>{{5,1,2,28400,0}}</t>
  </si>
  <si>
    <t>{{5,1,1,28000,0}}</t>
  </si>
  <si>
    <t>{{5,1,2,32400,0}}</t>
  </si>
  <si>
    <t>{{5,1,3,171000,0}}</t>
  </si>
  <si>
    <t>{{5,1,1,31500,0}}</t>
  </si>
  <si>
    <t>{{5,1,3,128300,0}}</t>
  </si>
  <si>
    <t>{{5,1,1,24500,0}}</t>
  </si>
  <si>
    <t>{{5,1,1,38500,0}}</t>
  </si>
  <si>
    <t>{{5,1,2,36500,0}}</t>
  </si>
  <si>
    <t>{{5,1,2,18300,0}}</t>
  </si>
  <si>
    <t>{{5,1,1,21000,0}}</t>
  </si>
  <si>
    <t>{{5,1,1,15800,0}}</t>
  </si>
  <si>
    <t>{{5,1,2,141800,0}}</t>
  </si>
  <si>
    <t>{{5,1,1,140000,0}}</t>
  </si>
  <si>
    <t>{{5,1,2,162000,0}}</t>
  </si>
  <si>
    <t>{{5,1,3,870000,0}}</t>
  </si>
  <si>
    <t>{{5,1,1,157500,0}}</t>
  </si>
  <si>
    <t>{{5,1,3,652500,0}}</t>
  </si>
  <si>
    <t>{{5,1,1,122500,0}}</t>
  </si>
  <si>
    <t>{{5,1,1,192500,0}}</t>
  </si>
  <si>
    <t>{{5,1,2,182300,0}}</t>
  </si>
  <si>
    <t>{{5,1,2,91200,0}}</t>
  </si>
  <si>
    <t>{{5,1,2,121500,0}}</t>
  </si>
  <si>
    <t>{{5,1,1,105000,0}}</t>
  </si>
  <si>
    <t>{{5,1,1,78800,0}}</t>
  </si>
  <si>
    <t>{{5,1,2,217000,0}}</t>
  </si>
  <si>
    <t>{{5,1,1,208000,0}}</t>
  </si>
  <si>
    <t>{{5,1,2,248000,0}}</t>
  </si>
  <si>
    <t>{{5,1,3,1260000,0}}</t>
  </si>
  <si>
    <t>{{5,1,1,234000,0}}</t>
  </si>
  <si>
    <t>{{5,1,3,945000,0}}</t>
  </si>
  <si>
    <t>{{5,1,1,182000,0}}</t>
  </si>
  <si>
    <t>{{5,1,1,286000,0}}</t>
  </si>
  <si>
    <t>{{5,1,2,279000,0}}</t>
  </si>
  <si>
    <t>{{5,1,2,139500,0}}</t>
  </si>
  <si>
    <t>{{5,1,2,186000,0}}</t>
  </si>
  <si>
    <t>{{5,1,1,156000,0}}</t>
  </si>
  <si>
    <t>{{5,1,1,117000,0}}</t>
  </si>
  <si>
    <t>{{5,1,1,1800,0}</t>
  </si>
  <si>
    <t>{{5,1,2,2300,0}</t>
  </si>
  <si>
    <t>{{5,1,3,13300,0}</t>
  </si>
  <si>
    <t>{{5,1,1,2700,0}</t>
  </si>
  <si>
    <t>{{5,1,2,3500,0}</t>
  </si>
  <si>
    <t>{{5,1,3,23000,0}</t>
  </si>
  <si>
    <t>{{5,1,2,2700,0}</t>
  </si>
  <si>
    <t>{{5,1,1,25300,0}</t>
  </si>
  <si>
    <t>{{5,1,2,31100,0}</t>
  </si>
  <si>
    <t>{{5,1,3,218500,0}</t>
  </si>
  <si>
    <t>{{5,1,2,24300,0}</t>
  </si>
  <si>
    <t>{{5,1,1,40300,0}</t>
  </si>
  <si>
    <t>{{5,1,2,46600,0}</t>
  </si>
  <si>
    <t>{{5,1,3,327800,0}</t>
  </si>
  <si>
    <t>{{5,1,2,36500,0}</t>
  </si>
  <si>
    <t>{{5,1,1,201300,0}</t>
  </si>
  <si>
    <t>{{5,1,2,232900,0}</t>
  </si>
  <si>
    <t>{{5,1,3,1667500,0}</t>
  </si>
  <si>
    <t>{{5,1,2,182300,0}</t>
  </si>
  <si>
    <t>{{5,1,1,299000,0}</t>
  </si>
  <si>
    <t>{{5,1,2,356500,0}</t>
  </si>
  <si>
    <t>{{5,1,3,2415000,0}</t>
  </si>
  <si>
    <t>{{5,1,2,279000,0}</t>
  </si>
  <si>
    <t>{{5,1,</t>
  </si>
  <si>
    <t>,1800,0}</t>
  </si>
  <si>
    <t>,2300,0}</t>
  </si>
  <si>
    <t>,1400,0}}</t>
  </si>
  <si>
    <t>,13300,0}</t>
  </si>
  <si>
    <t>,1200,0}}</t>
  </si>
  <si>
    <t>,1800,0}}</t>
  </si>
  <si>
    <t>,1600,0}}</t>
  </si>
  <si>
    <t>,6900,0}}</t>
  </si>
  <si>
    <t>,5200,0}}</t>
  </si>
  <si>
    <t>,1100,0}}</t>
  </si>
  <si>
    <t>,1700,0}}</t>
  </si>
  <si>
    <t>,900,0}}</t>
  </si>
  <si>
    <t>,700,0}}</t>
  </si>
  <si>
    <t>,2700,0}</t>
  </si>
  <si>
    <t>,3500,0}</t>
  </si>
  <si>
    <t>,2100,0}}</t>
  </si>
  <si>
    <t>,23000,0}</t>
  </si>
  <si>
    <t>,1900,0}}</t>
  </si>
  <si>
    <t>,2400,0}}</t>
  </si>
  <si>
    <t>,12000,0}}</t>
  </si>
  <si>
    <t>,9000,0}}</t>
  </si>
  <si>
    <t>,2600,0}}</t>
  </si>
  <si>
    <t>,2700,0}}</t>
  </si>
  <si>
    <t>,25300,0}</t>
  </si>
  <si>
    <t>,31100,0}</t>
  </si>
  <si>
    <t>,18900,0}}</t>
  </si>
  <si>
    <t>,218500,0}</t>
  </si>
  <si>
    <t>,17600,0}}</t>
  </si>
  <si>
    <t>,24300,0}</t>
  </si>
  <si>
    <t>,21600,0}}</t>
  </si>
  <si>
    <t>,114000,0}}</t>
  </si>
  <si>
    <t>,19800,0}}</t>
  </si>
  <si>
    <t>,85500,0}}</t>
  </si>
  <si>
    <t>,15400,0}}</t>
  </si>
  <si>
    <t>,24200,0}}</t>
  </si>
  <si>
    <t>,24300,0}}</t>
  </si>
  <si>
    <t>,12200,0}}</t>
  </si>
  <si>
    <t>,16200,0}}</t>
  </si>
  <si>
    <t>,13200,0}}</t>
  </si>
  <si>
    <t>,9900,0}}</t>
  </si>
  <si>
    <t>,40300,0}</t>
  </si>
  <si>
    <t>,46600,0}</t>
  </si>
  <si>
    <t>,28400,0}}</t>
  </si>
  <si>
    <t>,327800,0}</t>
  </si>
  <si>
    <t>,28000,0}}</t>
  </si>
  <si>
    <t>,36500,0}</t>
  </si>
  <si>
    <t>,32400,0}}</t>
  </si>
  <si>
    <t>,171000,0}}</t>
  </si>
  <si>
    <t>,31500,0}}</t>
  </si>
  <si>
    <t>,128300,0}}</t>
  </si>
  <si>
    <t>,24500,0}}</t>
  </si>
  <si>
    <t>,38500,0}}</t>
  </si>
  <si>
    <t>,36500,0}}</t>
  </si>
  <si>
    <t>,18300,0}}</t>
  </si>
  <si>
    <t>,21000,0}}</t>
  </si>
  <si>
    <t>,15800,0}}</t>
  </si>
  <si>
    <t>,201300,0}</t>
  </si>
  <si>
    <t>,232900,0}</t>
  </si>
  <si>
    <t>,141800,0}}</t>
  </si>
  <si>
    <t>,1667500,0}</t>
  </si>
  <si>
    <t>,140000,0}}</t>
  </si>
  <si>
    <t>,182300,0}</t>
  </si>
  <si>
    <t>,162000,0}}</t>
  </si>
  <si>
    <t>,870000,0}}</t>
  </si>
  <si>
    <t>,157500,0}}</t>
  </si>
  <si>
    <t>,652500,0}}</t>
  </si>
  <si>
    <t>,122500,0}}</t>
  </si>
  <si>
    <t>,192500,0}}</t>
  </si>
  <si>
    <t>,182300,0}}</t>
  </si>
  <si>
    <t>,91200,0}}</t>
  </si>
  <si>
    <t>,121500,0}}</t>
  </si>
  <si>
    <t>,105000,0}}</t>
  </si>
  <si>
    <t>,78800,0}}</t>
  </si>
  <si>
    <t>,299000,0}</t>
  </si>
  <si>
    <t>,356500,0}</t>
  </si>
  <si>
    <t>,217000,0}}</t>
  </si>
  <si>
    <t>,2415000,0}</t>
  </si>
  <si>
    <t>,208000,0}}</t>
  </si>
  <si>
    <t>,279000,0}</t>
  </si>
  <si>
    <t>,248000,0}}</t>
  </si>
  <si>
    <t>,1260000,0}}</t>
  </si>
  <si>
    <t>,234000,0}}</t>
  </si>
  <si>
    <t>,945000,0}}</t>
  </si>
  <si>
    <t>,182000,0}}</t>
  </si>
  <si>
    <t>,286000,0}}</t>
  </si>
  <si>
    <t>,279000,0}}</t>
  </si>
  <si>
    <t>,139500,0}}</t>
  </si>
  <si>
    <t>,186000,0}}</t>
  </si>
  <si>
    <t>,156000,0}}</t>
  </si>
  <si>
    <t>,117000,0}}</t>
  </si>
  <si>
    <t>{5,1,1,</t>
  </si>
  <si>
    <t>,1}}</t>
  </si>
  <si>
    <t>{5,1,2,</t>
  </si>
  <si>
    <t>{5,1,3,</t>
  </si>
  <si>
    <t>.5,1}}</t>
  </si>
  <si>
    <t>开局会获得一个护盾，吸收生命上限{}%伤害</t>
    <phoneticPr fontId="14" type="noConversion"/>
  </si>
  <si>
    <t>1	1	1	{{4033,5}</t>
  </si>
  <si>
    <t>2	1	2	{{4032,5}</t>
  </si>
  <si>
    <t>{1016024}</t>
  </si>
  <si>
    <t>{1016025}</t>
  </si>
  <si>
    <t>{1016026}</t>
  </si>
  <si>
    <t>{1016027}</t>
  </si>
  <si>
    <t>{1016028}</t>
  </si>
  <si>
    <t>{1016029}</t>
  </si>
  <si>
    <t>{1016030}</t>
  </si>
  <si>
    <t>{1016031}</t>
  </si>
  <si>
    <t>{1016032}</t>
  </si>
  <si>
    <t>{1016033}</t>
  </si>
  <si>
    <t>{1016034}</t>
  </si>
  <si>
    <t>{1016035}</t>
  </si>
  <si>
    <t>{1016036}</t>
  </si>
  <si>
    <t>{1016037}</t>
  </si>
  <si>
    <t>{1016038}</t>
  </si>
  <si>
    <t>{1016039}</t>
  </si>
  <si>
    <t>{1016040}</t>
  </si>
  <si>
    <t>{1016041}</t>
  </si>
  <si>
    <t>{1016042}</t>
  </si>
  <si>
    <t>{1016043}</t>
  </si>
  <si>
    <t>{1016044}</t>
  </si>
  <si>
    <t>{1016045}</t>
  </si>
  <si>
    <t>{1016046}</t>
  </si>
  <si>
    <t>{1016047}</t>
  </si>
  <si>
    <t>{1016048}</t>
  </si>
  <si>
    <t>{1016049}</t>
  </si>
  <si>
    <t>{1016050}</t>
  </si>
  <si>
    <t>{1016051}</t>
  </si>
  <si>
    <t>{1016052}</t>
  </si>
  <si>
    <t>{1016053}</t>
  </si>
  <si>
    <t>{1016054}</t>
  </si>
  <si>
    <t>{1016055}</t>
  </si>
  <si>
    <t>{1016056}</t>
  </si>
  <si>
    <t>{1016057}</t>
  </si>
  <si>
    <t>{1016058}</t>
  </si>
  <si>
    <t>{1016059}</t>
  </si>
  <si>
    <t>{1016060}</t>
  </si>
  <si>
    <t>{1016061}</t>
  </si>
  <si>
    <t>{1016062}</t>
  </si>
  <si>
    <t>{1016063}</t>
  </si>
  <si>
    <t>{1016064}</t>
  </si>
  <si>
    <t>{1016065}</t>
  </si>
  <si>
    <t>{1016066}</t>
  </si>
  <si>
    <t>{1016067}</t>
  </si>
  <si>
    <t>{1016068}</t>
  </si>
  <si>
    <t>{1016069}</t>
  </si>
  <si>
    <t>{1016070}</t>
  </si>
  <si>
    <t>{1016073|3000016}</t>
  </si>
  <si>
    <t>{1016074|3000022}</t>
  </si>
  <si>
    <t>{1016092}</t>
  </si>
  <si>
    <t>{1016093}</t>
  </si>
  <si>
    <t>{1016094}</t>
  </si>
  <si>
    <t>{1016095}</t>
  </si>
  <si>
    <t>{1016096}</t>
  </si>
  <si>
    <t>{1016097}</t>
  </si>
  <si>
    <t>{1016098}</t>
  </si>
  <si>
    <t>{1016099}</t>
  </si>
  <si>
    <t>{1016100}</t>
  </si>
  <si>
    <t>{1016101}</t>
  </si>
  <si>
    <t>{1016102}</t>
  </si>
  <si>
    <t>{1016103}</t>
  </si>
  <si>
    <t>{1016104}</t>
  </si>
  <si>
    <t>{1016105}</t>
  </si>
  <si>
    <t>{1016106}</t>
  </si>
  <si>
    <t>{1016107}</t>
  </si>
  <si>
    <t>{1016108}</t>
  </si>
  <si>
    <t>{1016109}</t>
  </si>
  <si>
    <t>{1016110}</t>
  </si>
  <si>
    <t>{1016111}</t>
  </si>
  <si>
    <t>{1016112}</t>
  </si>
  <si>
    <t>{1016113}</t>
  </si>
  <si>
    <t>{1016114}</t>
  </si>
  <si>
    <t>{1016115}</t>
  </si>
  <si>
    <t>{1016116}</t>
  </si>
  <si>
    <t>{1016117}</t>
  </si>
  <si>
    <t>{1016118}</t>
  </si>
  <si>
    <t>{1016119}</t>
  </si>
  <si>
    <t>{1016120}</t>
  </si>
  <si>
    <t>{1016121}</t>
  </si>
  <si>
    <t>{1016122}</t>
  </si>
  <si>
    <t>{1016123}</t>
  </si>
  <si>
    <t>{1016124}</t>
  </si>
  <si>
    <t>{1016125}</t>
  </si>
  <si>
    <t>{1016126}</t>
  </si>
  <si>
    <t>{1016127}</t>
  </si>
  <si>
    <t>{1016128}</t>
  </si>
  <si>
    <t>{1016129}</t>
  </si>
  <si>
    <t>{1016130}</t>
  </si>
  <si>
    <t>{1016131}</t>
  </si>
  <si>
    <t>{1016132}</t>
  </si>
  <si>
    <t>{1016133}</t>
  </si>
  <si>
    <t>{1016134}</t>
  </si>
  <si>
    <t>{1016135}</t>
  </si>
  <si>
    <t>{1016136}</t>
  </si>
  <si>
    <t>{1016137}</t>
  </si>
  <si>
    <t>{1016138}</t>
  </si>
  <si>
    <t>{1016139}</t>
  </si>
  <si>
    <t>{1016140}</t>
  </si>
  <si>
    <t>{1016164}</t>
  </si>
  <si>
    <t>{1016165}</t>
  </si>
  <si>
    <t>{1016166}</t>
  </si>
  <si>
    <t>{1016167}</t>
  </si>
  <si>
    <t>{1016168}</t>
  </si>
  <si>
    <t>{1016169}</t>
  </si>
  <si>
    <t>{1016170}</t>
  </si>
  <si>
    <t>{1016171}</t>
  </si>
  <si>
    <t>{1016172}</t>
  </si>
  <si>
    <t>{1016173}</t>
  </si>
  <si>
    <t>{1016174}</t>
  </si>
  <si>
    <t>{1016175}</t>
  </si>
  <si>
    <t>{1016176}</t>
  </si>
  <si>
    <t>{1016177}</t>
  </si>
  <si>
    <t>{1016178}</t>
  </si>
  <si>
    <t>{1016179}</t>
  </si>
  <si>
    <t>{1016180}</t>
  </si>
  <si>
    <t>{1016181}</t>
  </si>
  <si>
    <t>{1016182}</t>
  </si>
  <si>
    <t>{1016183}</t>
  </si>
  <si>
    <t>{1016184}</t>
  </si>
  <si>
    <t>{1016185}</t>
  </si>
  <si>
    <t>{1016186}</t>
  </si>
  <si>
    <t>{1016187}</t>
  </si>
  <si>
    <t>{1016188}</t>
  </si>
  <si>
    <t>{1016189}</t>
  </si>
  <si>
    <t>{1016190}</t>
  </si>
  <si>
    <t>{1016191}</t>
  </si>
  <si>
    <t>{1016192}</t>
  </si>
  <si>
    <t>{1016193}</t>
  </si>
  <si>
    <t>{1016194}</t>
  </si>
  <si>
    <t>{1016195}</t>
  </si>
  <si>
    <t>{1016196}</t>
  </si>
  <si>
    <t>{1016197}</t>
  </si>
  <si>
    <t>{1016198}</t>
  </si>
  <si>
    <t>{1016199}</t>
  </si>
  <si>
    <t>{1016200}</t>
  </si>
  <si>
    <t>{1016201}</t>
  </si>
  <si>
    <t>{1016202}</t>
  </si>
  <si>
    <t>{1016203}</t>
  </si>
  <si>
    <t>{1016204}</t>
  </si>
  <si>
    <t>{1016205}</t>
  </si>
  <si>
    <t>{1016206}</t>
  </si>
  <si>
    <t>{1016207}</t>
  </si>
  <si>
    <t>{1016208}</t>
  </si>
  <si>
    <t>{1016209}</t>
  </si>
  <si>
    <t>{1016210}</t>
  </si>
  <si>
    <t>{1016213|3000016}</t>
  </si>
  <si>
    <t>{1016214|3000022}</t>
  </si>
  <si>
    <t>{1016232}</t>
  </si>
  <si>
    <t>{1016233}</t>
  </si>
  <si>
    <t>{1016234}</t>
  </si>
  <si>
    <t>{1016235}</t>
  </si>
  <si>
    <t>{1016236}</t>
  </si>
  <si>
    <t>{1016237}</t>
  </si>
  <si>
    <t>{1016238}</t>
  </si>
  <si>
    <t>{1016239}</t>
  </si>
  <si>
    <t>{1016240}</t>
  </si>
  <si>
    <t>{1016241}</t>
  </si>
  <si>
    <t>{1016242}</t>
  </si>
  <si>
    <t>{1016243}</t>
  </si>
  <si>
    <t>{1016244}</t>
  </si>
  <si>
    <t>{1016245}</t>
  </si>
  <si>
    <t>{1016246}</t>
  </si>
  <si>
    <t>{1016247}</t>
  </si>
  <si>
    <t>{1016248}</t>
  </si>
  <si>
    <t>{1016249}</t>
  </si>
  <si>
    <t>{1016250}</t>
  </si>
  <si>
    <t>{1016251}</t>
  </si>
  <si>
    <t>{1016252}</t>
  </si>
  <si>
    <t>{1016253}</t>
  </si>
  <si>
    <t>{1016254}</t>
  </si>
  <si>
    <t>{1016255}</t>
  </si>
  <si>
    <t>{1016256}</t>
  </si>
  <si>
    <t>{1016257}</t>
  </si>
  <si>
    <t>{1016258}</t>
  </si>
  <si>
    <t>{1016259}</t>
  </si>
  <si>
    <t>{1016260}</t>
  </si>
  <si>
    <t>{1016261}</t>
  </si>
  <si>
    <t>{1016262}</t>
  </si>
  <si>
    <t>{1016263}</t>
  </si>
  <si>
    <t>{1016264}</t>
  </si>
  <si>
    <t>{1016265}</t>
  </si>
  <si>
    <t>{1016266}</t>
  </si>
  <si>
    <t>{1016267}</t>
  </si>
  <si>
    <t>{1016268}</t>
  </si>
  <si>
    <t>{1016269}</t>
  </si>
  <si>
    <t>{1016270}</t>
  </si>
  <si>
    <t>{1016271}</t>
  </si>
  <si>
    <t>{1016272}</t>
  </si>
  <si>
    <t>{1016273}</t>
  </si>
  <si>
    <t>{1016274}</t>
  </si>
  <si>
    <t>{1016275}</t>
  </si>
  <si>
    <t>{1016276}</t>
  </si>
  <si>
    <t>{1016277}</t>
  </si>
  <si>
    <t>{1016278}</t>
  </si>
  <si>
    <t>{1016279}</t>
  </si>
  <si>
    <t>{1016280}</t>
  </si>
  <si>
    <t>{1016304}</t>
  </si>
  <si>
    <t>{1016305}</t>
  </si>
  <si>
    <t>{1016306}</t>
  </si>
  <si>
    <t>{1016307}</t>
  </si>
  <si>
    <t>{1016308}</t>
  </si>
  <si>
    <t>{1016309}</t>
  </si>
  <si>
    <t>{1016310}</t>
  </si>
  <si>
    <t>{1016311}</t>
  </si>
  <si>
    <t>{1016312}</t>
  </si>
  <si>
    <t>{1016313}</t>
  </si>
  <si>
    <t>{1016314}</t>
  </si>
  <si>
    <t>{1016315}</t>
  </si>
  <si>
    <t>{1016316}</t>
  </si>
  <si>
    <t>{1016317}</t>
  </si>
  <si>
    <t>{1016318}</t>
  </si>
  <si>
    <t>{1016319}</t>
  </si>
  <si>
    <t>{1016320}</t>
  </si>
  <si>
    <t>{1016321}</t>
  </si>
  <si>
    <t>{1016322}</t>
  </si>
  <si>
    <t>{1016323}</t>
  </si>
  <si>
    <t>{1016324}</t>
  </si>
  <si>
    <t>{1016325}</t>
  </si>
  <si>
    <t>{1016326}</t>
  </si>
  <si>
    <t>{1016327}</t>
  </si>
  <si>
    <t>{1016328}</t>
  </si>
  <si>
    <t>{1016329}</t>
  </si>
  <si>
    <t>{1016330}</t>
  </si>
  <si>
    <t>{1016331}</t>
  </si>
  <si>
    <t>{1016332}</t>
  </si>
  <si>
    <t>{1016333}</t>
  </si>
  <si>
    <t>{1016334}</t>
  </si>
  <si>
    <t>{1016335}</t>
  </si>
  <si>
    <t>{1016336}</t>
  </si>
  <si>
    <t>{1016337}</t>
  </si>
  <si>
    <t>{1016338}</t>
  </si>
  <si>
    <t>{1016339}</t>
  </si>
  <si>
    <t>{1016340}</t>
  </si>
  <si>
    <t>{1016341}</t>
  </si>
  <si>
    <t>{1016342}</t>
  </si>
  <si>
    <t>{1016343}</t>
  </si>
  <si>
    <t>{1016344}</t>
  </si>
  <si>
    <t>{1016345}</t>
  </si>
  <si>
    <t>{1016346}</t>
  </si>
  <si>
    <t>{1016347}</t>
  </si>
  <si>
    <t>{1016348}</t>
  </si>
  <si>
    <t>{1016349}</t>
  </si>
  <si>
    <t>{1016350}</t>
  </si>
  <si>
    <t>{1016353|3000016}</t>
  </si>
  <si>
    <t>{1016354|3000022}</t>
  </si>
  <si>
    <t>{1016372}</t>
  </si>
  <si>
    <t>{1016373}</t>
  </si>
  <si>
    <t>{1016374}</t>
  </si>
  <si>
    <t>{1016375}</t>
  </si>
  <si>
    <t>{1016376}</t>
  </si>
  <si>
    <t>{1016377}</t>
  </si>
  <si>
    <t>{1016378}</t>
  </si>
  <si>
    <t>{1016379}</t>
  </si>
  <si>
    <t>{1016380}</t>
  </si>
  <si>
    <t>{1016381}</t>
  </si>
  <si>
    <t>{1016382}</t>
  </si>
  <si>
    <t>{1016383}</t>
  </si>
  <si>
    <t>{1016384}</t>
  </si>
  <si>
    <t>{1016385}</t>
  </si>
  <si>
    <t>{1016386}</t>
  </si>
  <si>
    <t>{1016387}</t>
  </si>
  <si>
    <t>{1016388}</t>
  </si>
  <si>
    <t>{1016389}</t>
  </si>
  <si>
    <t>{1016390}</t>
  </si>
  <si>
    <t>{1016391}</t>
  </si>
  <si>
    <t>{1016392}</t>
  </si>
  <si>
    <t>{1016393}</t>
  </si>
  <si>
    <t>{1016394}</t>
  </si>
  <si>
    <t>{1016395}</t>
  </si>
  <si>
    <t>{1016396}</t>
  </si>
  <si>
    <t>{1016397}</t>
  </si>
  <si>
    <t>{1016398}</t>
  </si>
  <si>
    <t>{1016399}</t>
  </si>
  <si>
    <t>{1016400}</t>
  </si>
  <si>
    <t>{1016401}</t>
  </si>
  <si>
    <t>{1016402}</t>
  </si>
  <si>
    <t>{1016403}</t>
  </si>
  <si>
    <t>{1016404}</t>
  </si>
  <si>
    <t>{1016405}</t>
  </si>
  <si>
    <t>{1016406}</t>
  </si>
  <si>
    <t>{1016407}</t>
  </si>
  <si>
    <t>{1016408}</t>
  </si>
  <si>
    <t>{1016409}</t>
  </si>
  <si>
    <t>{1016410}</t>
  </si>
  <si>
    <t>{1016411}</t>
  </si>
  <si>
    <t>{1016412}</t>
  </si>
  <si>
    <t>{1016413}</t>
  </si>
  <si>
    <t>{1016414}</t>
  </si>
  <si>
    <t>{1016415}</t>
  </si>
  <si>
    <t>{1016416}</t>
  </si>
  <si>
    <t>{1016417}</t>
  </si>
  <si>
    <t>{1016418}</t>
  </si>
  <si>
    <t>{1016419}</t>
  </si>
  <si>
    <t>{1016420}</t>
  </si>
  <si>
    <t>同时攻击+</t>
    <phoneticPr fontId="14" type="noConversion"/>
  </si>
  <si>
    <t>同时防御+</t>
    <phoneticPr fontId="14" type="noConversion"/>
  </si>
  <si>
    <t>同时血量+</t>
    <phoneticPr fontId="14" type="noConversion"/>
  </si>
  <si>
    <t>同時攻擊+</t>
  </si>
  <si>
    <t>同時攻擊+</t>
    <phoneticPr fontId="14" type="noConversion"/>
  </si>
  <si>
    <t>同時防禦+</t>
  </si>
  <si>
    <t>同時防禦+</t>
    <phoneticPr fontId="14" type="noConversion"/>
  </si>
  <si>
    <t>同時血量+</t>
  </si>
  <si>
    <t>同時血量+</t>
    <phoneticPr fontId="14" type="noConversion"/>
  </si>
  <si>
    <t>And ATK+</t>
    <phoneticPr fontId="14" type="noConversion"/>
  </si>
  <si>
    <t>And DEF+</t>
    <phoneticPr fontId="14" type="noConversion"/>
  </si>
  <si>
    <t>And HP+</t>
    <phoneticPr fontId="14" type="noConversion"/>
  </si>
  <si>
    <t>&lt;/color&gt;秒必杀技冷却时间</t>
    <phoneticPr fontId="14" type="noConversion"/>
  </si>
  <si>
    <t>{4024,5}}		7071</t>
  </si>
  <si>
    <t>{4022,5}}		7072</t>
  </si>
  <si>
    <t>3	1	5	{{4039,5}</t>
  </si>
  <si>
    <t>{4026,5}}		7075</t>
  </si>
  <si>
    <t>8	1	6	{{4039,5}</t>
  </si>
  <si>
    <t>{4005,5}}		7076</t>
  </si>
  <si>
    <t>9	1	7	{{4040,5}</t>
  </si>
  <si>
    <t>{4038,5}}		7077</t>
  </si>
  <si>
    <t>10	1	8	{{4023,5}</t>
  </si>
  <si>
    <t>{4004,5}}		7078</t>
  </si>
  <si>
    <t>11	1	9	{{4000,4}</t>
  </si>
  <si>
    <t>12	1	10	{{4036,5}</t>
  </si>
  <si>
    <t>{4007,5}}		7080</t>
  </si>
  <si>
    <t>13	1	11	{{4038,5}</t>
  </si>
  <si>
    <t>{4002,5}}		7081</t>
  </si>
  <si>
    <t>14	1	12	{{4030,4}</t>
  </si>
  <si>
    <t>15	1	13	{{4031,5}</t>
  </si>
  <si>
    <t>16	1	14	{{4022,4}</t>
  </si>
  <si>
    <t>17	1	15	{{4033,5}</t>
  </si>
  <si>
    <t>{4021,5}}		7085</t>
  </si>
  <si>
    <t>18	1	16	{{4035,5}</t>
  </si>
  <si>
    <t>{4019,5}}		7086</t>
  </si>
  <si>
    <t>19	1	17	{{4019,5}</t>
  </si>
  <si>
    <t>20	1	18	{{4036,5}</t>
  </si>
  <si>
    <t>21	1	19	{{3015,4}</t>
  </si>
  <si>
    <t>22	1	20	{{3000,4}</t>
  </si>
  <si>
    <t>23	1	21	{{3009,4}</t>
  </si>
  <si>
    <t>{2010,4}}		7091</t>
  </si>
  <si>
    <t>28	1	22	{{2015,4}</t>
  </si>
  <si>
    <t>29	1	23	{{3017,4}</t>
  </si>
  <si>
    <t>34	1	28	{{4031,5}</t>
  </si>
  <si>
    <t>{4000,5}}		7098</t>
  </si>
  <si>
    <t>35	1	29	{{4027,5}</t>
  </si>
  <si>
    <t>{4004,5}}		7099</t>
  </si>
  <si>
    <t>36	1	30	{{4028,5}</t>
  </si>
  <si>
    <t>{4005,5}}		7100</t>
  </si>
  <si>
    <t>37	1	31	{{4024,5}</t>
  </si>
  <si>
    <t>{4006,5}}		7101</t>
  </si>
  <si>
    <t>38	1	32	{{4040,5}</t>
  </si>
  <si>
    <t>{4002,5}}		7102</t>
  </si>
  <si>
    <t>39	1	33	{{4027,5}</t>
  </si>
  <si>
    <t>{4006,5}}		7103</t>
  </si>
  <si>
    <t>40	1	34	{{4018,5}</t>
  </si>
  <si>
    <t>{4005,5}}		7104</t>
  </si>
  <si>
    <t>41	1	35	{{4015,5}</t>
  </si>
  <si>
    <t>{4000,5}}		7105</t>
  </si>
  <si>
    <t>42	1	36	{{4040,5}</t>
  </si>
  <si>
    <t>{4004,5}}		7106</t>
  </si>
  <si>
    <t>43	1	37	{{4025,5}</t>
  </si>
  <si>
    <t>{4015,5}}		7107</t>
  </si>
  <si>
    <t>44	1	38	{{4038,5}</t>
  </si>
  <si>
    <t>{4001,5}}		7108</t>
  </si>
  <si>
    <t>45	1	39	{{4035,5}</t>
  </si>
  <si>
    <t>{4009,5}}		7109</t>
  </si>
  <si>
    <t>46	1	40	{{4031,5}</t>
  </si>
  <si>
    <t>{4009,5}}		7110</t>
  </si>
  <si>
    <t>47	1	41	{{4021,5}</t>
  </si>
  <si>
    <t>{4001,5}}		7111</t>
  </si>
  <si>
    <t>48	1	42	{{4022,5}</t>
  </si>
  <si>
    <t>{4001,5}}		7112</t>
  </si>
  <si>
    <t>49	1	43	{{4034,5}</t>
  </si>
  <si>
    <t>{4014,5}}		7113</t>
  </si>
  <si>
    <t>50	1	44	{{4034,5}</t>
  </si>
  <si>
    <t>51	1	45	{{4034,4}</t>
  </si>
  <si>
    <t>{3005,4}}		7115</t>
  </si>
  <si>
    <t>52	1	46	{{3021,4}</t>
  </si>
  <si>
    <t>{2017,4}}		7116</t>
  </si>
  <si>
    <t>53	1	47	{{3003,4}</t>
  </si>
  <si>
    <t>{2004,4}}		7117</t>
  </si>
  <si>
    <t>54	1	48	{{2013,4}</t>
  </si>
  <si>
    <t>55	1	49	{{3001,4}</t>
  </si>
  <si>
    <t>56	1	50	{{3016,4}</t>
  </si>
  <si>
    <t>57	1	51	{{2015,4}</t>
  </si>
  <si>
    <t>58	1	52	{{3012,4}</t>
  </si>
  <si>
    <t>59	1	53	{{3020,4}</t>
  </si>
  <si>
    <t>60	1	54	{{2007,4}</t>
  </si>
  <si>
    <t>61	1	55	{{3020,4}</t>
  </si>
  <si>
    <t>62	1	56	{{3003,4}</t>
  </si>
  <si>
    <t>63	1	57	{{2013,4}</t>
  </si>
  <si>
    <t>64	1	58	{{3004,4}</t>
  </si>
  <si>
    <t>65	1	59	{{3015,4}</t>
  </si>
  <si>
    <t>66	1	60	{{3021,4}</t>
  </si>
  <si>
    <t>67	1	61	{{3009,4}</t>
  </si>
  <si>
    <t>68	1	62	{{3013,4}</t>
  </si>
  <si>
    <t>69	1	63	{{3018,4}</t>
  </si>
  <si>
    <t>70	1	64	{{3000,4}</t>
  </si>
  <si>
    <t>71	1	65	{{3010,4}</t>
  </si>
  <si>
    <t>72	1	66	{{3012,4}</t>
  </si>
  <si>
    <t>75	1	67	{{3018,4}</t>
  </si>
  <si>
    <t>76	1	68	{{3017,4}</t>
  </si>
  <si>
    <t>77	1	69	{{2012,4}</t>
  </si>
  <si>
    <t>78	1	70	{{3019,4}</t>
  </si>
  <si>
    <t>79	2	1	{{4033,7}</t>
  </si>
  <si>
    <t>{4024,7}}		7211</t>
  </si>
  <si>
    <t>80	2	2	{{4032,7}</t>
  </si>
  <si>
    <t>{4022,7}}		7212</t>
  </si>
  <si>
    <t>83	2	5	{{4039,7}</t>
  </si>
  <si>
    <t>{4026,7}}		7215</t>
  </si>
  <si>
    <t>84	2	6	{{4039,7}</t>
  </si>
  <si>
    <t>{4005,7}}		7216</t>
  </si>
  <si>
    <t>85	2	7	{{4040,7}</t>
  </si>
  <si>
    <t>{4038,7}}		7217</t>
  </si>
  <si>
    <t>86	2	8	{{4023,7}</t>
  </si>
  <si>
    <t>{4004,7}}		7218</t>
  </si>
  <si>
    <t>87	2	9	{{4000,6}</t>
  </si>
  <si>
    <t>88	2	10	{{4036,7}</t>
  </si>
  <si>
    <t>{4007,7}}		7220</t>
  </si>
  <si>
    <t>89	2	11	{{4038,7}</t>
  </si>
  <si>
    <t>{4002,7}}		7221</t>
  </si>
  <si>
    <t>90	2	12	{{4030,6}</t>
  </si>
  <si>
    <t>91	2	13	{{4031,7}</t>
  </si>
  <si>
    <t>92	2	14	{{4022,6}</t>
  </si>
  <si>
    <t>93	2	15	{{4033,7}</t>
  </si>
  <si>
    <t>{4021,7}}		7225</t>
  </si>
  <si>
    <t>98	2	16	{{4035,7}</t>
  </si>
  <si>
    <t>{4019,7}}		7226</t>
  </si>
  <si>
    <t>99	2	17	{{4019,7}</t>
  </si>
  <si>
    <t>100	2	18	{{4036,7}</t>
  </si>
  <si>
    <t>101	2	19	{{3015,6}</t>
  </si>
  <si>
    <t>102	2	20	{{3000,6}</t>
  </si>
  <si>
    <t>103	2	21	{{3009,6}</t>
  </si>
  <si>
    <t>{2010,6}}		7231</t>
  </si>
  <si>
    <t>104	2	22	{{2015,6}</t>
  </si>
  <si>
    <t>105	2	23	{{3017,6}</t>
  </si>
  <si>
    <t>110	2	28	{{4031,7}</t>
  </si>
  <si>
    <t>{4000,7}}		7238</t>
  </si>
  <si>
    <t>111	2	29	{{4027,7}</t>
  </si>
  <si>
    <t>{4004,7}}		7239</t>
  </si>
  <si>
    <t>112	2	30	{{4028,7}</t>
  </si>
  <si>
    <t>{4005,7}}		7240</t>
  </si>
  <si>
    <t>113	2	31	{{4024,7}</t>
  </si>
  <si>
    <t>{4006,7}}		7241</t>
  </si>
  <si>
    <t>114	2	32	{{4040,7}</t>
  </si>
  <si>
    <t>{4002,7}}		7242</t>
  </si>
  <si>
    <t>115	2	33	{{4027,7}</t>
  </si>
  <si>
    <t>{4006,7}}		7243</t>
  </si>
  <si>
    <t>116	2	34	{{4018,7}</t>
  </si>
  <si>
    <t>{4005,7}}		7244</t>
  </si>
  <si>
    <t>117	2	35	{{4015,7}</t>
  </si>
  <si>
    <t>{4000,7}}		7245</t>
  </si>
  <si>
    <t>118	2	36	{{4040,7}</t>
  </si>
  <si>
    <t>{4004,7}}		7246</t>
  </si>
  <si>
    <t>119	2	37	{{4025,7}</t>
  </si>
  <si>
    <t>{4015,7}}		7247</t>
  </si>
  <si>
    <t>120	2	38	{{4038,7}</t>
  </si>
  <si>
    <t>{4001,7}}		7248</t>
  </si>
  <si>
    <t>121	2	39	{{4035,7}</t>
  </si>
  <si>
    <t>{4009,7}}		7249</t>
  </si>
  <si>
    <t>122	2	40	{{4031,7}</t>
  </si>
  <si>
    <t>{4009,7}}		7250</t>
  </si>
  <si>
    <t>123	2	41	{{4021,7}</t>
  </si>
  <si>
    <t>{4001,7}}		7251</t>
  </si>
  <si>
    <t>124	2	42	{{4022,7}</t>
  </si>
  <si>
    <t>{4001,7}}		7252</t>
  </si>
  <si>
    <t>125	2	43	{{4034,7}</t>
  </si>
  <si>
    <t>{4014,7}}		7253</t>
  </si>
  <si>
    <t>126	2	44	{{4034,7}</t>
  </si>
  <si>
    <t>127	2	45	{{4034,6}</t>
  </si>
  <si>
    <t>{3005,6}}		7255</t>
  </si>
  <si>
    <t>128	2	46	{{3021,6}</t>
  </si>
  <si>
    <t>{2017,6}}		7256</t>
  </si>
  <si>
    <t>129	2	47	{{3003,6}</t>
  </si>
  <si>
    <t>{2004,6}}		7257</t>
  </si>
  <si>
    <t>130	2	48	{{2013,6}</t>
  </si>
  <si>
    <t>131	2	49	{{3001,6}</t>
  </si>
  <si>
    <t>132	2	50	{{3016,6}</t>
  </si>
  <si>
    <t>133	2	51	{{2015,6}</t>
  </si>
  <si>
    <t>134	2	52	{{3012,6}</t>
  </si>
  <si>
    <t>135	2	53	{{3020,6}</t>
  </si>
  <si>
    <t>136	2	54	{{2007,6}</t>
  </si>
  <si>
    <t>137	2	55	{{3020,6}</t>
  </si>
  <si>
    <t>138	2	56	{{3003,6}</t>
  </si>
  <si>
    <t>139	2	57	{{2013,6}</t>
  </si>
  <si>
    <t>140	2	58	{{3004,6}</t>
  </si>
  <si>
    <t>141	2	59	{{3015,6}</t>
  </si>
  <si>
    <t>142	2	60	{{3021,6}</t>
  </si>
  <si>
    <t>145	2	61	{{3009,6}</t>
  </si>
  <si>
    <t>146	2	62	{{3013,6}</t>
  </si>
  <si>
    <t>147	2	63	{{3018,6}</t>
  </si>
  <si>
    <t>148	2	64	{{3000,6}</t>
  </si>
  <si>
    <t>149	2	65	{{3010,6}</t>
  </si>
  <si>
    <t>150	2	66	{{3012,6}</t>
  </si>
  <si>
    <t>151	2	67	{{3018,6}</t>
  </si>
  <si>
    <t>152	2	68	{{3017,6}</t>
  </si>
  <si>
    <t>153	2	69	{{2012,6}</t>
  </si>
  <si>
    <t>154	2	70	{{3019,6}</t>
  </si>
  <si>
    <t>155	3	1	{{4033,9}</t>
  </si>
  <si>
    <t>{4024,9}}		7351</t>
  </si>
  <si>
    <t>156	3	2	{{4032,9}</t>
  </si>
  <si>
    <t>{4022,9}}		7352</t>
  </si>
  <si>
    <t>159	3	5	{{4039,9}</t>
  </si>
  <si>
    <t>{4026,9}}		7355</t>
  </si>
  <si>
    <t>160	3	6	{{4039,9}</t>
  </si>
  <si>
    <t>{4005,9}}		7356</t>
  </si>
  <si>
    <t>161	3	7	{{4040,9}</t>
  </si>
  <si>
    <t>{4038,9}}		7357</t>
  </si>
  <si>
    <t>162	3	8	{{4023,9}</t>
  </si>
  <si>
    <t>{4004,9}}		7358</t>
  </si>
  <si>
    <t>163	3	9	{{4000,8}</t>
  </si>
  <si>
    <t>168	3	10	{{4036,9}</t>
  </si>
  <si>
    <t>{4007,9}}		7360</t>
  </si>
  <si>
    <t>169	3	11	{{4038,9}</t>
  </si>
  <si>
    <t>{4002,9}}		7361</t>
  </si>
  <si>
    <t>170	3	12	{{4030,8}</t>
  </si>
  <si>
    <t>171	3	13	{{4031,9}</t>
  </si>
  <si>
    <t>172	3	14	{{4022,8}</t>
  </si>
  <si>
    <t>173	3	15	{{4033,9}</t>
  </si>
  <si>
    <t>{4021,9}}		7365</t>
  </si>
  <si>
    <t>174	3	16	{{4035,9}</t>
  </si>
  <si>
    <t>{4019,9}}		7366</t>
  </si>
  <si>
    <t>175	3	17	{{4019,9}</t>
  </si>
  <si>
    <t>176	3	18	{{4036,9}</t>
  </si>
  <si>
    <t>177	3	19	{{3015,8}</t>
  </si>
  <si>
    <t>178	3	20	{{3000,8}</t>
  </si>
  <si>
    <t>179	3	21	{{3009,8}</t>
  </si>
  <si>
    <t>{2010,8}}		7371</t>
  </si>
  <si>
    <t>180	3	22	{{2015,8}</t>
  </si>
  <si>
    <t>181	3	23	{{3017,8}</t>
  </si>
  <si>
    <t>186	3	28	{{4031,9}</t>
  </si>
  <si>
    <t>{4000,9}}		7378</t>
  </si>
  <si>
    <t>187	3	29	{{4027,9}</t>
  </si>
  <si>
    <t>{4004,9}}		7379</t>
  </si>
  <si>
    <t>188	3	30	{{4028,9}</t>
  </si>
  <si>
    <t>{4005,9}}		7380</t>
  </si>
  <si>
    <t>189	3	31	{{4024,9}</t>
  </si>
  <si>
    <t>{4006,9}}		7381</t>
  </si>
  <si>
    <t>190	3	32	{{4040,9}</t>
  </si>
  <si>
    <t>{4002,9}}		7382</t>
  </si>
  <si>
    <t>191	3	33	{{4027,9}</t>
  </si>
  <si>
    <t>{4006,9}}		7383</t>
  </si>
  <si>
    <t>192	3	34	{{4018,9}</t>
  </si>
  <si>
    <t>{4005,9}}		7384</t>
  </si>
  <si>
    <t>193	3	35	{{4015,9}</t>
  </si>
  <si>
    <t>{4000,9}}		7385</t>
  </si>
  <si>
    <t>194	3	36	{{4040,9}</t>
  </si>
  <si>
    <t>{4004,9}}		7386</t>
  </si>
  <si>
    <t>195	3	37	{{4025,9}</t>
  </si>
  <si>
    <t>{4015,9}}		7387</t>
  </si>
  <si>
    <t>196	3	38	{{4038,9}</t>
  </si>
  <si>
    <t>{4001,9}}		7388</t>
  </si>
  <si>
    <t>197	3	39	{{4035,9}</t>
  </si>
  <si>
    <t>{4009,9}}		7389</t>
  </si>
  <si>
    <t>198	3	40	{{4031,9}</t>
  </si>
  <si>
    <t>{4009,9}}		7390</t>
  </si>
  <si>
    <t>199	3	41	{{4021,9}</t>
  </si>
  <si>
    <t>{4001,9}}		7391</t>
  </si>
  <si>
    <t>200	3	42	{{4022,9}</t>
  </si>
  <si>
    <t>{4001,9}}		7392</t>
  </si>
  <si>
    <t>201	3	43	{{4034,9}</t>
  </si>
  <si>
    <t>{4014,9}}		7393</t>
  </si>
  <si>
    <t>202	3	44	{{4034,9}</t>
  </si>
  <si>
    <t>203	3	45	{{4034,8}</t>
  </si>
  <si>
    <t>{3005,8}}		7395</t>
  </si>
  <si>
    <t>204	3	46	{{3021,8}</t>
  </si>
  <si>
    <t>{2017,8}}		7396</t>
  </si>
  <si>
    <t>205	3	47	{{3003,8}</t>
  </si>
  <si>
    <t>{2004,8}}		7397</t>
  </si>
  <si>
    <t>206	3	48	{{2013,8}</t>
  </si>
  <si>
    <t>207	3	49	{{3001,8}</t>
  </si>
  <si>
    <t>208	3	50	{{3016,8}</t>
  </si>
  <si>
    <t>209	3	51	{{2015,8}</t>
  </si>
  <si>
    <t>210	3	52	{{3012,8}</t>
  </si>
  <si>
    <t>211		53	{{3020,8}</t>
  </si>
  <si>
    <t>212		54	{{2007,8}</t>
  </si>
  <si>
    <t>213		55	{{3020,8}</t>
  </si>
  <si>
    <t>214		56	{{3003,8}</t>
  </si>
  <si>
    <t>215		57	{{2013,8}</t>
  </si>
  <si>
    <t>216		58	{{3004,8}</t>
  </si>
  <si>
    <t>217		59	{{3015,8}</t>
  </si>
  <si>
    <t>218		60	{{3021,8}</t>
  </si>
  <si>
    <t>219		61	{{3009,8}</t>
  </si>
  <si>
    <t>220		62	{{3013,8}</t>
  </si>
  <si>
    <t>221		63	{{3018,8}</t>
  </si>
  <si>
    <t>222		64	{{3000,8}</t>
  </si>
  <si>
    <t>223		65	{{3010,8}</t>
  </si>
  <si>
    <t>224		66	{{3012,8}</t>
  </si>
  <si>
    <t>225		67	{{3018,8}</t>
  </si>
  <si>
    <t>226		68	{{3017,8}</t>
  </si>
  <si>
    <t>227		69	{{2012,8}</t>
  </si>
  <si>
    <t>228		70	{{3019,8}</t>
  </si>
  <si>
    <t>{1016071,3000001}</t>
  </si>
  <si>
    <t>{1016072,3000004}</t>
  </si>
  <si>
    <t>{1016075,3000028}</t>
  </si>
  <si>
    <t>{1016076,3000031}</t>
  </si>
  <si>
    <t>{1016077,3000034}</t>
  </si>
  <si>
    <t>{1016078,3000037}</t>
  </si>
  <si>
    <t>{1016079,3000040}</t>
  </si>
  <si>
    <t>{1016080,3000043}</t>
  </si>
  <si>
    <t>{1016081,3000046}</t>
  </si>
  <si>
    <t>{1016082,3000049}</t>
  </si>
  <si>
    <t>{1016083,3000052}</t>
  </si>
  <si>
    <t>{1016084,3000055}</t>
  </si>
  <si>
    <t>{1016085,3000058}</t>
  </si>
  <si>
    <t>{1016086,3000061}</t>
  </si>
  <si>
    <t>{1016087,3000064}</t>
  </si>
  <si>
    <t>{1016088,3000067}</t>
  </si>
  <si>
    <t>{1016089,3000070}</t>
  </si>
  <si>
    <t>{1016090,3000073}</t>
  </si>
  <si>
    <t>{1016091,3000076}</t>
  </si>
  <si>
    <t>{1016211,3000001}</t>
  </si>
  <si>
    <t>{1016212,3000004}</t>
  </si>
  <si>
    <t>{1016215,3000028}</t>
  </si>
  <si>
    <t>{1016216,3000031}</t>
  </si>
  <si>
    <t>{1016217,3000034}</t>
  </si>
  <si>
    <t>{1016218,3000037}</t>
  </si>
  <si>
    <t>{1016219,3000040}</t>
  </si>
  <si>
    <t>{1016220,3000043}</t>
  </si>
  <si>
    <t>{1016221,3000046}</t>
  </si>
  <si>
    <t>{1016222,3000049}</t>
  </si>
  <si>
    <t>{1016223,3000052}</t>
  </si>
  <si>
    <t>{1016224,3000055}</t>
  </si>
  <si>
    <t>{1016225,3000058}</t>
  </si>
  <si>
    <t>{1016226,3000061}</t>
  </si>
  <si>
    <t>{1016227,3000064}</t>
  </si>
  <si>
    <t>{1016228,3000067}</t>
  </si>
  <si>
    <t>{1016229,3000070}</t>
  </si>
  <si>
    <t>{1016230,3000073}</t>
  </si>
  <si>
    <t>{1016231,3000076}</t>
  </si>
  <si>
    <t>{1016351,3000001}</t>
  </si>
  <si>
    <t>{1016352,3000004}</t>
  </si>
  <si>
    <t>{1016355,3000028}</t>
  </si>
  <si>
    <t>{1016356,3000031}</t>
  </si>
  <si>
    <t>{1016357,3000034}</t>
  </si>
  <si>
    <t>{1016358,3000037}</t>
  </si>
  <si>
    <t>{1016359,3000040}</t>
  </si>
  <si>
    <t>{1016360,3000043}</t>
  </si>
  <si>
    <t>{1016361,3000046}</t>
  </si>
  <si>
    <t>{1016362,3000049}</t>
  </si>
  <si>
    <t>{1016363,3000052}</t>
  </si>
  <si>
    <t>{1016364,3000055}</t>
  </si>
  <si>
    <t>{1016365,3000058}</t>
  </si>
  <si>
    <t>{1016366,3000061}</t>
  </si>
  <si>
    <t>{1016367,3000064}</t>
  </si>
  <si>
    <t>{1016368,3000067}</t>
  </si>
  <si>
    <t>{1016369,3000070}</t>
  </si>
  <si>
    <t>{1016370,3000073}</t>
  </si>
  <si>
    <t>{1016371,3000076}</t>
  </si>
  <si>
    <t>{{4024,4}|{4027,4}}</t>
  </si>
  <si>
    <t>{{4024,5}|{4027,5}}</t>
  </si>
  <si>
    <t>{{4024,6}|{4027,6}}</t>
  </si>
  <si>
    <t>{{4024,7}|{4027,7}}</t>
  </si>
  <si>
    <t>{{4024,8}|{4027,8}}</t>
  </si>
  <si>
    <t>{{4000,9}|{2016,9}}</t>
  </si>
  <si>
    <t>{{4024,9}|{4027,9}}</t>
  </si>
  <si>
    <t>{1016001,3000001}</t>
  </si>
  <si>
    <t>{1016002,3000004}</t>
  </si>
  <si>
    <t>{1016003,3000007}</t>
  </si>
  <si>
    <t>{1016004,3000013}</t>
  </si>
  <si>
    <t>{1016005,3000016}</t>
  </si>
  <si>
    <t>{1016006,3000022}</t>
  </si>
  <si>
    <t>{1016007,3000028}</t>
  </si>
  <si>
    <t>{1016008,3000031}</t>
  </si>
  <si>
    <t>{1016009,3000034}</t>
  </si>
  <si>
    <t>{1016010,3000037}</t>
  </si>
  <si>
    <t>{1016011,3000040}</t>
  </si>
  <si>
    <t>{1016012,3000043}</t>
  </si>
  <si>
    <t>{1016013,3000046}</t>
  </si>
  <si>
    <t>{1016014,3000049}</t>
  </si>
  <si>
    <t>{1016015,3000052}</t>
  </si>
  <si>
    <t>{1016016,3000055}</t>
  </si>
  <si>
    <t>{1016017,3000058}</t>
  </si>
  <si>
    <t>{1016018,3000061}</t>
  </si>
  <si>
    <t>{1016019,3000064}</t>
  </si>
  <si>
    <t>{1016020,3000067}</t>
  </si>
  <si>
    <t>{1016021,3000070}</t>
  </si>
  <si>
    <t>{1016022,3000073}</t>
  </si>
  <si>
    <t>{1016023,3000076}</t>
  </si>
  <si>
    <t>{1016073,3000007}</t>
  </si>
  <si>
    <t>{1016074,3000013}</t>
  </si>
  <si>
    <t>{1016075,3000016}</t>
  </si>
  <si>
    <t>{1016076,3000022}</t>
  </si>
  <si>
    <t>{1016077,3000028}</t>
  </si>
  <si>
    <t>{1016078,3000031}</t>
  </si>
  <si>
    <t>{1016079,3000034}</t>
  </si>
  <si>
    <t>{1016080,3000037}</t>
  </si>
  <si>
    <t>{1016081,3000040}</t>
  </si>
  <si>
    <t>{1016082,3000043}</t>
  </si>
  <si>
    <t>{1016083,3000046}</t>
  </si>
  <si>
    <t>{1016084,3000049}</t>
  </si>
  <si>
    <t>{1016085,3000052}</t>
  </si>
  <si>
    <t>{1016086,3000055}</t>
  </si>
  <si>
    <t>{1016087,3000058}</t>
  </si>
  <si>
    <t>{1016088,3000061}</t>
  </si>
  <si>
    <t>{1016089,3000064}</t>
  </si>
  <si>
    <t>{1016090,3000067}</t>
  </si>
  <si>
    <t>{1016091,3000070}</t>
  </si>
  <si>
    <t>{1016092,3000073}</t>
  </si>
  <si>
    <t>{1016093,3000076}</t>
  </si>
  <si>
    <t>{1016141,3000002}</t>
  </si>
  <si>
    <t>{1016142,3000005}</t>
  </si>
  <si>
    <t>{1016143,3000008}</t>
  </si>
  <si>
    <t>{1016144,3000014}</t>
  </si>
  <si>
    <t>{1016145,3000017}</t>
  </si>
  <si>
    <t>{1016146,3000023}</t>
  </si>
  <si>
    <t>{1016147,3000029}</t>
  </si>
  <si>
    <t>{1016148,3000032}</t>
  </si>
  <si>
    <t>{1016149,3000035}</t>
  </si>
  <si>
    <t>{1016150,3000038}</t>
  </si>
  <si>
    <t>{1016151,3000041}</t>
  </si>
  <si>
    <t>{1016152,3000044}</t>
  </si>
  <si>
    <t>{1016153,3000047}</t>
  </si>
  <si>
    <t>{1016154,3000050}</t>
  </si>
  <si>
    <t>{1016155,3000053}</t>
  </si>
  <si>
    <t>{1016156,3000056}</t>
  </si>
  <si>
    <t>{1016157,3000059}</t>
  </si>
  <si>
    <t>{1016158,3000062}</t>
  </si>
  <si>
    <t>{1016159,3000065}</t>
  </si>
  <si>
    <t>{1016160,3000068}</t>
  </si>
  <si>
    <t>{1016161,3000071}</t>
  </si>
  <si>
    <t>{1016162,3000074}</t>
  </si>
  <si>
    <t>{1016163,3000077}</t>
  </si>
  <si>
    <t>{1016211,3000002}</t>
  </si>
  <si>
    <t>{1016212,3000005}</t>
  </si>
  <si>
    <t>{1016213,3000008}</t>
  </si>
  <si>
    <t>{1016214,3000014}</t>
  </si>
  <si>
    <t>{1016215,3000017}</t>
  </si>
  <si>
    <t>{1016216,3000023}</t>
  </si>
  <si>
    <t>{1016217,3000029}</t>
  </si>
  <si>
    <t>{1016218,3000032}</t>
  </si>
  <si>
    <t>{1016219,3000035}</t>
  </si>
  <si>
    <t>{1016220,3000038}</t>
  </si>
  <si>
    <t>{1016221,3000041}</t>
  </si>
  <si>
    <t>{1016222,3000044}</t>
  </si>
  <si>
    <t>{1016223,3000047}</t>
  </si>
  <si>
    <t>{1016224,3000050}</t>
  </si>
  <si>
    <t>{1016225,3000053}</t>
  </si>
  <si>
    <t>{1016226,3000056}</t>
  </si>
  <si>
    <t>{1016227,3000059}</t>
  </si>
  <si>
    <t>{1016228,3000062}</t>
  </si>
  <si>
    <t>{1016229,3000065}</t>
  </si>
  <si>
    <t>{1016230,3000068}</t>
  </si>
  <si>
    <t>{1016231,3000071}</t>
  </si>
  <si>
    <t>{1016232,3000074}</t>
  </si>
  <si>
    <t>{1016233,3000077}</t>
  </si>
  <si>
    <t>{1016281,3000003}</t>
  </si>
  <si>
    <t>{1016282,3000006}</t>
  </si>
  <si>
    <t>{1016283,3000009}</t>
  </si>
  <si>
    <t>{1016284,3000015}</t>
  </si>
  <si>
    <t>{1016285,3000018}</t>
  </si>
  <si>
    <t>{1016286,3000024}</t>
  </si>
  <si>
    <t>{1016287,3000030}</t>
  </si>
  <si>
    <t>{1016288,3000033}</t>
  </si>
  <si>
    <t>{1016289,3000036}</t>
  </si>
  <si>
    <t>{1016290,3000039}</t>
  </si>
  <si>
    <t>{1016291,3000042}</t>
  </si>
  <si>
    <t>{1016292,3000045}</t>
  </si>
  <si>
    <t>{1016293,3000048}</t>
  </si>
  <si>
    <t>{1016294,3000051}</t>
  </si>
  <si>
    <t>{1016295,3000054}</t>
  </si>
  <si>
    <t>{1016296,3000057}</t>
  </si>
  <si>
    <t>{1016297,3000060}</t>
  </si>
  <si>
    <t>{1016298,3000063}</t>
  </si>
  <si>
    <t>{1016299,3000066}</t>
  </si>
  <si>
    <t>{1016300,3000069}</t>
  </si>
  <si>
    <t>{1016301,3000072}</t>
  </si>
  <si>
    <t>{1016302,3000075}</t>
  </si>
  <si>
    <t>{1016303,3000078}</t>
  </si>
  <si>
    <t>{1016351,3000003}</t>
  </si>
  <si>
    <t>{1016352,3000006}</t>
  </si>
  <si>
    <t>{1016353,3000009}</t>
  </si>
  <si>
    <t>{1016354,3000015}</t>
  </si>
  <si>
    <t>{1016355,3000018}</t>
  </si>
  <si>
    <t>{1016356,3000024}</t>
  </si>
  <si>
    <t>{1016357,3000030}</t>
  </si>
  <si>
    <t>{1016358,3000033}</t>
  </si>
  <si>
    <t>{1016359,3000036}</t>
  </si>
  <si>
    <t>{1016360,3000039}</t>
  </si>
  <si>
    <t>{1016361,3000042}</t>
  </si>
  <si>
    <t>{1016362,3000045}</t>
  </si>
  <si>
    <t>{1016363,3000048}</t>
  </si>
  <si>
    <t>{1016364,3000051}</t>
  </si>
  <si>
    <t>{1016365,3000054}</t>
  </si>
  <si>
    <t>{1016366,3000057}</t>
  </si>
  <si>
    <t>{1016367,3000060}</t>
  </si>
  <si>
    <t>{1016368,3000063}</t>
  </si>
  <si>
    <t>{1016369,3000066}</t>
  </si>
  <si>
    <t>{1016370,3000069}</t>
  </si>
  <si>
    <t>{1016371,3000072}</t>
  </si>
  <si>
    <t>{1016372,3000075}</t>
  </si>
  <si>
    <t>{1016373,3000078}</t>
  </si>
  <si>
    <t>4033,9</t>
  </si>
  <si>
    <t>4025,9</t>
  </si>
  <si>
    <t>4024,9</t>
  </si>
  <si>
    <t>4032,9</t>
  </si>
  <si>
    <t>4028,9</t>
  </si>
  <si>
    <t>4022,9</t>
  </si>
  <si>
    <t>4039,9</t>
  </si>
  <si>
    <t>4037,9</t>
  </si>
  <si>
    <t>4026,9</t>
  </si>
  <si>
    <t>4005,9</t>
  </si>
  <si>
    <t>4040,9</t>
  </si>
  <si>
    <t>4038,9</t>
  </si>
  <si>
    <t>4023,9</t>
  </si>
  <si>
    <t>4016,9</t>
  </si>
  <si>
    <t>4004,9</t>
  </si>
  <si>
    <t>4000,9</t>
  </si>
  <si>
    <t>2016,9</t>
  </si>
  <si>
    <t>4036,9</t>
  </si>
  <si>
    <t>4027,9</t>
  </si>
  <si>
    <t>4007,9</t>
  </si>
  <si>
    <t>4002,9</t>
  </si>
  <si>
    <t>4030,9</t>
  </si>
  <si>
    <t>3008,9</t>
  </si>
  <si>
    <t>4031,9</t>
  </si>
  <si>
    <t>3010,9</t>
  </si>
  <si>
    <t>4021,9</t>
  </si>
  <si>
    <t>4035,9</t>
  </si>
  <si>
    <t>4019,9</t>
  </si>
  <si>
    <t>4012,9</t>
  </si>
  <si>
    <t>4014,9</t>
  </si>
  <si>
    <t>3015,8</t>
  </si>
  <si>
    <t>3013,8</t>
  </si>
  <si>
    <t>3000,8</t>
  </si>
  <si>
    <t>2006,8</t>
  </si>
  <si>
    <t>3009,8</t>
  </si>
  <si>
    <t>3004,8</t>
  </si>
  <si>
    <t>2010,8</t>
  </si>
  <si>
    <t>2015,8</t>
  </si>
  <si>
    <t>2012,8</t>
  </si>
  <si>
    <t>3017,8</t>
  </si>
  <si>
    <t>3016,8</t>
  </si>
  <si>
    <t>4009,9</t>
  </si>
  <si>
    <t>4006,9</t>
  </si>
  <si>
    <t>4018,9</t>
  </si>
  <si>
    <t>4015,9</t>
  </si>
  <si>
    <t>4017,9</t>
  </si>
  <si>
    <t>4001,9</t>
  </si>
  <si>
    <t>4034,9</t>
  </si>
  <si>
    <t>3005,9</t>
  </si>
  <si>
    <t>3021,8</t>
  </si>
  <si>
    <t>3019,8</t>
  </si>
  <si>
    <t>2017,8</t>
  </si>
  <si>
    <t>3003,8</t>
  </si>
  <si>
    <t>2008,8</t>
  </si>
  <si>
    <t>2004,8</t>
  </si>
  <si>
    <t>2013,8</t>
  </si>
  <si>
    <t>2000,8</t>
  </si>
  <si>
    <t>3001,8</t>
  </si>
  <si>
    <t>2009,8</t>
  </si>
  <si>
    <t>3006,8</t>
  </si>
  <si>
    <t>2003,8</t>
  </si>
  <si>
    <t>3012,8</t>
  </si>
  <si>
    <t>2007,8</t>
  </si>
  <si>
    <t>3020,8</t>
  </si>
  <si>
    <t>3005,8</t>
  </si>
  <si>
    <t>2016,8</t>
  </si>
  <si>
    <t>3018,8</t>
  </si>
  <si>
    <t>1017,8</t>
  </si>
  <si>
    <t>3010,8</t>
  </si>
  <si>
    <t>2011,8</t>
  </si>
  <si>
    <t>2005,8</t>
  </si>
  <si>
    <t>{{3017,8}|{3016,8}}</t>
    <phoneticPr fontId="14" type="noConversion"/>
  </si>
  <si>
    <t>{{4015,9}|{4012,9}|{4000,9}}</t>
    <phoneticPr fontId="14" type="noConversion"/>
  </si>
  <si>
    <t>{1016371,3000072}</t>
    <phoneticPr fontId="14" type="noConversion"/>
  </si>
  <si>
    <t>{{4030,9}|{3008,8}}</t>
  </si>
  <si>
    <t>{{4022,9}|{3010,8}}</t>
  </si>
  <si>
    <t>{{4034,9}|{3008,8}|{3005,8}}</t>
  </si>
  <si>
    <t>{}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</si>
</sst>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92D050"/>
        <bgColor theme="0" tint="-0.149967955565050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/>
  </cellStyleXfs>
  <cellXfs count="1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1" fillId="0" borderId="0" xfId="0" applyFont="1" applyBorder="1">
      <alignment vertical="center"/>
    </xf>
    <xf numFmtId="0" fontId="0" fillId="3" borderId="0" xfId="0" applyFont="1" applyFill="1">
      <alignment vertical="center"/>
    </xf>
    <xf numFmtId="0" fontId="1" fillId="0" borderId="2" xfId="0" applyFont="1" applyBorder="1">
      <alignment vertical="center"/>
    </xf>
    <xf numFmtId="0" fontId="1" fillId="3" borderId="0" xfId="0" applyFont="1" applyFill="1" applyBorder="1">
      <alignment vertical="center"/>
    </xf>
    <xf numFmtId="0" fontId="1" fillId="0" borderId="3" xfId="0" applyFont="1" applyBorder="1">
      <alignment vertical="center"/>
    </xf>
    <xf numFmtId="0" fontId="3" fillId="0" borderId="0" xfId="2" applyFont="1" applyFill="1"/>
    <xf numFmtId="0" fontId="4" fillId="0" borderId="0" xfId="2" applyFont="1" applyFill="1"/>
    <xf numFmtId="0" fontId="4" fillId="0" borderId="2" xfId="2" applyFont="1" applyFill="1" applyBorder="1"/>
    <xf numFmtId="0" fontId="4" fillId="0" borderId="0" xfId="2" applyFont="1" applyFill="1" applyBorder="1"/>
    <xf numFmtId="0" fontId="4" fillId="4" borderId="0" xfId="2" applyFont="1" applyFill="1" applyBorder="1"/>
    <xf numFmtId="0" fontId="4" fillId="4" borderId="3" xfId="2" applyFont="1" applyFill="1" applyBorder="1"/>
    <xf numFmtId="0" fontId="3" fillId="0" borderId="3" xfId="2" applyFont="1" applyFill="1" applyBorder="1"/>
    <xf numFmtId="0" fontId="5" fillId="0" borderId="0" xfId="2" applyFont="1" applyFill="1"/>
    <xf numFmtId="0" fontId="5" fillId="0" borderId="0" xfId="2" applyFont="1" applyFill="1" applyAlignment="1">
      <alignment horizontal="center"/>
    </xf>
    <xf numFmtId="0" fontId="5" fillId="0" borderId="0" xfId="2" applyFont="1" applyFill="1" applyAlignment="1">
      <alignment horizontal="left"/>
    </xf>
    <xf numFmtId="0" fontId="5" fillId="0" borderId="0" xfId="2" applyFont="1" applyFill="1" applyAlignment="1">
      <alignment horizontal="left" vertical="center"/>
    </xf>
    <xf numFmtId="0" fontId="6" fillId="0" borderId="0" xfId="2" applyFont="1" applyFill="1"/>
    <xf numFmtId="0" fontId="7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left"/>
    </xf>
    <xf numFmtId="176" fontId="3" fillId="0" borderId="0" xfId="1" applyNumberFormat="1" applyFont="1" applyFill="1" applyAlignment="1">
      <alignment horizontal="left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left"/>
    </xf>
    <xf numFmtId="176" fontId="4" fillId="0" borderId="0" xfId="1" applyNumberFormat="1" applyFont="1" applyFill="1" applyAlignment="1">
      <alignment horizontal="left"/>
    </xf>
    <xf numFmtId="0" fontId="4" fillId="0" borderId="4" xfId="2" applyFont="1" applyFill="1" applyBorder="1"/>
    <xf numFmtId="0" fontId="4" fillId="0" borderId="1" xfId="2" applyFont="1" applyFill="1" applyBorder="1"/>
    <xf numFmtId="0" fontId="4" fillId="0" borderId="2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left"/>
    </xf>
    <xf numFmtId="0" fontId="4" fillId="0" borderId="7" xfId="2" applyFont="1" applyFill="1" applyBorder="1" applyAlignment="1">
      <alignment horizontal="left" vertical="center"/>
    </xf>
    <xf numFmtId="0" fontId="4" fillId="0" borderId="5" xfId="2" applyFont="1" applyFill="1" applyBorder="1"/>
    <xf numFmtId="0" fontId="4" fillId="0" borderId="8" xfId="2" applyFont="1" applyFill="1" applyBorder="1"/>
    <xf numFmtId="0" fontId="4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left"/>
    </xf>
    <xf numFmtId="0" fontId="4" fillId="0" borderId="9" xfId="2" applyFont="1" applyFill="1" applyBorder="1" applyAlignment="1">
      <alignment horizontal="left" vertical="center"/>
    </xf>
    <xf numFmtId="0" fontId="4" fillId="4" borderId="5" xfId="2" applyFont="1" applyFill="1" applyBorder="1"/>
    <xf numFmtId="0" fontId="4" fillId="4" borderId="8" xfId="2" applyFont="1" applyFill="1" applyBorder="1"/>
    <xf numFmtId="0" fontId="4" fillId="4" borderId="0" xfId="2" applyFont="1" applyFill="1" applyBorder="1" applyAlignment="1">
      <alignment horizontal="center"/>
    </xf>
    <xf numFmtId="0" fontId="4" fillId="4" borderId="0" xfId="2" applyFont="1" applyFill="1" applyBorder="1" applyAlignment="1">
      <alignment horizontal="left"/>
    </xf>
    <xf numFmtId="0" fontId="4" fillId="4" borderId="9" xfId="2" applyFont="1" applyFill="1" applyBorder="1" applyAlignment="1">
      <alignment horizontal="left" vertical="center"/>
    </xf>
    <xf numFmtId="176" fontId="4" fillId="4" borderId="0" xfId="1" applyNumberFormat="1" applyFont="1" applyFill="1" applyAlignment="1">
      <alignment horizontal="left"/>
    </xf>
    <xf numFmtId="0" fontId="4" fillId="4" borderId="6" xfId="2" applyFont="1" applyFill="1" applyBorder="1"/>
    <xf numFmtId="0" fontId="4" fillId="4" borderId="10" xfId="2" applyFont="1" applyFill="1" applyBorder="1"/>
    <xf numFmtId="0" fontId="4" fillId="4" borderId="3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left"/>
    </xf>
    <xf numFmtId="0" fontId="4" fillId="4" borderId="11" xfId="2" applyFont="1" applyFill="1" applyBorder="1" applyAlignment="1">
      <alignment horizontal="left" vertical="center"/>
    </xf>
    <xf numFmtId="0" fontId="3" fillId="0" borderId="10" xfId="2" applyFont="1" applyFill="1" applyBorder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left"/>
    </xf>
    <xf numFmtId="0" fontId="3" fillId="0" borderId="11" xfId="2" applyFont="1" applyFill="1" applyBorder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9" fontId="5" fillId="0" borderId="0" xfId="2" applyNumberFormat="1" applyFont="1" applyFill="1" applyAlignment="1">
      <alignment horizontal="center"/>
    </xf>
    <xf numFmtId="10" fontId="5" fillId="0" borderId="0" xfId="1" applyNumberFormat="1" applyFont="1" applyFill="1" applyAlignment="1">
      <alignment horizontal="left" vertical="center"/>
    </xf>
    <xf numFmtId="0" fontId="4" fillId="0" borderId="0" xfId="2" applyFont="1" applyFill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0" borderId="0" xfId="0" applyNumberFormat="1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5" borderId="8" xfId="0" applyFont="1" applyFill="1" applyBorder="1">
      <alignment vertical="center"/>
    </xf>
    <xf numFmtId="0" fontId="8" fillId="6" borderId="0" xfId="0" applyFont="1" applyFill="1">
      <alignment vertical="center"/>
    </xf>
    <xf numFmtId="0" fontId="0" fillId="0" borderId="8" xfId="0" applyFont="1" applyBorder="1">
      <alignment vertical="center"/>
    </xf>
    <xf numFmtId="0" fontId="1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4" borderId="8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5" borderId="1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4" borderId="0" xfId="0" applyFont="1" applyFill="1">
      <alignment vertical="center"/>
    </xf>
    <xf numFmtId="0" fontId="1" fillId="4" borderId="15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1" fillId="0" borderId="8" xfId="0" applyFont="1" applyFill="1" applyBorder="1">
      <alignment vertical="center"/>
    </xf>
    <xf numFmtId="9" fontId="0" fillId="4" borderId="0" xfId="0" applyNumberFormat="1" applyFill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3" borderId="15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5" borderId="15" xfId="0" applyFont="1" applyFill="1" applyBorder="1">
      <alignment vertical="center"/>
    </xf>
    <xf numFmtId="0" fontId="0" fillId="8" borderId="15" xfId="0" applyFont="1" applyFill="1" applyBorder="1">
      <alignment vertical="center"/>
    </xf>
    <xf numFmtId="0" fontId="0" fillId="9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8" borderId="0" xfId="0" applyFont="1" applyFill="1">
      <alignment vertical="center"/>
    </xf>
    <xf numFmtId="0" fontId="0" fillId="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0" fillId="0" borderId="0" xfId="0" applyFont="1">
      <alignment vertical="center"/>
    </xf>
    <xf numFmtId="0" fontId="15" fillId="0" borderId="0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10" fillId="3" borderId="0" xfId="0" applyFont="1" applyFill="1">
      <alignment vertical="center"/>
    </xf>
    <xf numFmtId="0" fontId="0" fillId="10" borderId="0" xfId="0" applyNumberFormat="1" applyFill="1">
      <alignment vertical="center"/>
    </xf>
    <xf numFmtId="0" fontId="0" fillId="10" borderId="0" xfId="0" applyFill="1">
      <alignment vertical="center"/>
    </xf>
    <xf numFmtId="0" fontId="0" fillId="10" borderId="8" xfId="0" applyFont="1" applyFill="1" applyBorder="1">
      <alignment vertical="center"/>
    </xf>
    <xf numFmtId="0" fontId="8" fillId="10" borderId="0" xfId="0" applyFont="1" applyFill="1">
      <alignment vertical="center"/>
    </xf>
    <xf numFmtId="0" fontId="15" fillId="10" borderId="0" xfId="0" applyFont="1" applyFill="1" applyBorder="1">
      <alignment vertical="center"/>
    </xf>
    <xf numFmtId="0" fontId="0" fillId="10" borderId="0" xfId="0" applyFont="1" applyFill="1" applyBorder="1">
      <alignment vertical="center"/>
    </xf>
    <xf numFmtId="0" fontId="0" fillId="11" borderId="8" xfId="0" applyFont="1" applyFill="1" applyBorder="1">
      <alignment vertical="center"/>
    </xf>
    <xf numFmtId="0" fontId="10" fillId="10" borderId="0" xfId="0" applyFont="1" applyFill="1" applyBorder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0" fillId="3" borderId="0" xfId="0" applyNumberFormat="1" applyFill="1">
      <alignment vertical="center"/>
    </xf>
    <xf numFmtId="0" fontId="0" fillId="8" borderId="8" xfId="0" applyFont="1" applyFill="1" applyBorder="1">
      <alignment vertical="center"/>
    </xf>
    <xf numFmtId="0" fontId="1" fillId="3" borderId="0" xfId="0" applyFont="1" applyFill="1">
      <alignment vertical="center"/>
    </xf>
    <xf numFmtId="0" fontId="15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Border="1">
      <alignment vertical="center"/>
    </xf>
    <xf numFmtId="0" fontId="1" fillId="8" borderId="15" xfId="0" applyFont="1" applyFill="1" applyBorder="1">
      <alignment vertical="center"/>
    </xf>
    <xf numFmtId="0" fontId="10" fillId="13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8" fillId="3" borderId="0" xfId="0" applyNumberFormat="1" applyFont="1" applyFill="1">
      <alignment vertical="center"/>
    </xf>
    <xf numFmtId="0" fontId="8" fillId="8" borderId="8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C000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2" name="表2" displayName="表2" ref="A1:F421" totalsRowShown="0" headerRowDxfId="8" dataDxfId="7" tableBorderDxfId="6">
  <autoFilter ref="A1:F421">
    <filterColumn colId="1">
      <filters>
        <filter val="2"/>
        <filter val="4"/>
        <filter val="6"/>
      </filters>
    </filterColumn>
  </autoFilter>
  <tableColumns count="6">
    <tableColumn id="1" name="主键" dataDxfId="5"/>
    <tableColumn id="2" name="共鸣等级" dataDxfId="4"/>
    <tableColumn id="3" name="共鸣所属id" dataDxfId="3"/>
    <tableColumn id="4" name="需要宠物" dataDxfId="2">
      <calculatedColumnFormula>填表!S4</calculatedColumnFormula>
    </tableColumn>
    <tableColumn id="5" name="增加buff" dataDxfId="1"/>
    <tableColumn id="6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N10" sqref="N10"/>
    </sheetView>
  </sheetViews>
  <sheetFormatPr defaultColWidth="9" defaultRowHeight="13.5" x14ac:dyDescent="0.15"/>
  <cols>
    <col min="1" max="2" width="9" style="120"/>
    <col min="3" max="3" width="14" style="120" customWidth="1"/>
    <col min="4" max="4" width="59.375" style="120" customWidth="1"/>
    <col min="5" max="5" width="18.5" style="120" customWidth="1"/>
    <col min="6" max="16384" width="9" style="120"/>
  </cols>
  <sheetData>
    <row r="1" spans="1:8" x14ac:dyDescent="0.15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  <c r="F1" s="120" t="s">
        <v>5</v>
      </c>
    </row>
    <row r="2" spans="1:8" x14ac:dyDescent="0.15">
      <c r="D2" s="120" t="s">
        <v>6</v>
      </c>
      <c r="E2" s="120" t="s">
        <v>6</v>
      </c>
    </row>
    <row r="3" spans="1:8" x14ac:dyDescent="0.15">
      <c r="A3" s="120" t="s">
        <v>7</v>
      </c>
      <c r="B3" s="120" t="s">
        <v>8</v>
      </c>
      <c r="C3" s="120" t="s">
        <v>9</v>
      </c>
      <c r="D3" s="120" t="s">
        <v>10</v>
      </c>
      <c r="E3" s="120" t="s">
        <v>11</v>
      </c>
      <c r="F3" s="120" t="s">
        <v>12</v>
      </c>
    </row>
    <row r="4" spans="1:8" x14ac:dyDescent="0.15">
      <c r="A4" s="120" t="s">
        <v>13</v>
      </c>
      <c r="B4" s="120" t="s">
        <v>14</v>
      </c>
      <c r="C4" s="120" t="s">
        <v>14</v>
      </c>
      <c r="D4" s="120" t="s">
        <v>15</v>
      </c>
      <c r="E4" s="120" t="s">
        <v>15</v>
      </c>
      <c r="F4" s="120" t="s">
        <v>16</v>
      </c>
    </row>
    <row r="5" spans="1:8" x14ac:dyDescent="0.15">
      <c r="A5" s="120" t="s">
        <v>17</v>
      </c>
      <c r="B5" s="120" t="s">
        <v>17</v>
      </c>
      <c r="C5" s="120" t="s">
        <v>17</v>
      </c>
      <c r="D5" s="120" t="s">
        <v>18</v>
      </c>
      <c r="E5" s="120" t="s">
        <v>19</v>
      </c>
      <c r="F5" s="120" t="s">
        <v>17</v>
      </c>
    </row>
    <row r="6" spans="1:8" x14ac:dyDescent="0.15">
      <c r="A6" s="120">
        <v>1</v>
      </c>
      <c r="B6" s="120">
        <v>1</v>
      </c>
      <c r="C6" s="120">
        <v>1</v>
      </c>
      <c r="D6" s="121" t="s">
        <v>20</v>
      </c>
      <c r="E6" s="135" t="s">
        <v>1594</v>
      </c>
      <c r="F6" s="120">
        <v>7071</v>
      </c>
      <c r="H6" s="120" t="s">
        <v>1317</v>
      </c>
    </row>
    <row r="7" spans="1:8" x14ac:dyDescent="0.15">
      <c r="A7" s="120">
        <v>2</v>
      </c>
      <c r="B7" s="120">
        <v>1</v>
      </c>
      <c r="C7" s="120">
        <v>2</v>
      </c>
      <c r="D7" s="121" t="s">
        <v>21</v>
      </c>
      <c r="E7" s="135" t="s">
        <v>1594</v>
      </c>
      <c r="F7" s="120">
        <v>7072</v>
      </c>
      <c r="H7" s="120" t="s">
        <v>1318</v>
      </c>
    </row>
    <row r="8" spans="1:8" x14ac:dyDescent="0.15">
      <c r="A8" s="120">
        <v>3</v>
      </c>
      <c r="B8" s="120">
        <v>1</v>
      </c>
      <c r="C8" s="120">
        <v>5</v>
      </c>
      <c r="D8" s="121" t="s">
        <v>22</v>
      </c>
      <c r="E8" s="135" t="s">
        <v>1594</v>
      </c>
      <c r="F8" s="120">
        <v>7075</v>
      </c>
      <c r="H8" s="120" t="s">
        <v>1406</v>
      </c>
    </row>
    <row r="9" spans="1:8" x14ac:dyDescent="0.15">
      <c r="A9" s="120">
        <v>8</v>
      </c>
      <c r="B9" s="120">
        <v>1</v>
      </c>
      <c r="C9" s="120">
        <v>6</v>
      </c>
      <c r="D9" s="121" t="s">
        <v>23</v>
      </c>
      <c r="E9" s="135" t="s">
        <v>1594</v>
      </c>
      <c r="F9" s="120">
        <v>7076</v>
      </c>
      <c r="H9" s="120" t="s">
        <v>1407</v>
      </c>
    </row>
    <row r="10" spans="1:8" x14ac:dyDescent="0.15">
      <c r="A10" s="120">
        <v>9</v>
      </c>
      <c r="B10" s="120">
        <v>1</v>
      </c>
      <c r="C10" s="120">
        <v>7</v>
      </c>
      <c r="D10" s="121" t="s">
        <v>24</v>
      </c>
      <c r="E10" s="135" t="s">
        <v>1594</v>
      </c>
      <c r="F10" s="120">
        <v>7077</v>
      </c>
      <c r="H10" s="120" t="s">
        <v>1408</v>
      </c>
    </row>
    <row r="11" spans="1:8" x14ac:dyDescent="0.15">
      <c r="A11" s="120">
        <v>10</v>
      </c>
      <c r="B11" s="120">
        <v>1</v>
      </c>
      <c r="C11" s="120">
        <v>8</v>
      </c>
      <c r="D11" s="121" t="s">
        <v>25</v>
      </c>
      <c r="E11" s="135" t="s">
        <v>1594</v>
      </c>
      <c r="F11" s="120">
        <v>7078</v>
      </c>
      <c r="H11" s="120" t="s">
        <v>1409</v>
      </c>
    </row>
    <row r="12" spans="1:8" x14ac:dyDescent="0.15">
      <c r="A12" s="120">
        <v>11</v>
      </c>
      <c r="B12" s="120">
        <v>1</v>
      </c>
      <c r="C12" s="120">
        <v>9</v>
      </c>
      <c r="D12" s="121" t="s">
        <v>526</v>
      </c>
      <c r="E12" s="135" t="s">
        <v>1594</v>
      </c>
      <c r="F12" s="120">
        <v>7079</v>
      </c>
      <c r="H12" s="120" t="s">
        <v>1410</v>
      </c>
    </row>
    <row r="13" spans="1:8" x14ac:dyDescent="0.15">
      <c r="A13" s="120">
        <v>12</v>
      </c>
      <c r="B13" s="120">
        <v>1</v>
      </c>
      <c r="C13" s="120">
        <v>10</v>
      </c>
      <c r="D13" s="121" t="s">
        <v>27</v>
      </c>
      <c r="E13" s="135" t="s">
        <v>1594</v>
      </c>
      <c r="F13" s="120">
        <v>7080</v>
      </c>
      <c r="H13" s="120" t="s">
        <v>1411</v>
      </c>
    </row>
    <row r="14" spans="1:8" x14ac:dyDescent="0.15">
      <c r="A14" s="120">
        <v>13</v>
      </c>
      <c r="B14" s="120">
        <v>1</v>
      </c>
      <c r="C14" s="120">
        <v>11</v>
      </c>
      <c r="D14" s="121" t="s">
        <v>28</v>
      </c>
      <c r="E14" s="135" t="s">
        <v>1594</v>
      </c>
      <c r="F14" s="120">
        <v>7081</v>
      </c>
      <c r="H14" s="120" t="s">
        <v>1412</v>
      </c>
    </row>
    <row r="15" spans="1:8" x14ac:dyDescent="0.15">
      <c r="A15" s="120">
        <v>14</v>
      </c>
      <c r="B15" s="120">
        <v>1</v>
      </c>
      <c r="C15" s="120">
        <v>12</v>
      </c>
      <c r="D15" s="121" t="s">
        <v>527</v>
      </c>
      <c r="E15" s="135" t="s">
        <v>1594</v>
      </c>
      <c r="F15" s="120">
        <v>7082</v>
      </c>
      <c r="H15" s="120" t="s">
        <v>1413</v>
      </c>
    </row>
    <row r="16" spans="1:8" x14ac:dyDescent="0.15">
      <c r="A16" s="120">
        <v>15</v>
      </c>
      <c r="B16" s="120">
        <v>1</v>
      </c>
      <c r="C16" s="120">
        <v>13</v>
      </c>
      <c r="D16" s="121" t="s">
        <v>30</v>
      </c>
      <c r="E16" s="135" t="s">
        <v>1594</v>
      </c>
      <c r="F16" s="120">
        <v>7083</v>
      </c>
      <c r="H16" s="120" t="s">
        <v>1414</v>
      </c>
    </row>
    <row r="17" spans="1:8" x14ac:dyDescent="0.15">
      <c r="A17" s="120">
        <v>16</v>
      </c>
      <c r="B17" s="120">
        <v>1</v>
      </c>
      <c r="C17" s="120">
        <v>14</v>
      </c>
      <c r="D17" s="121" t="s">
        <v>528</v>
      </c>
      <c r="E17" s="135" t="s">
        <v>1594</v>
      </c>
      <c r="F17" s="120">
        <v>7084</v>
      </c>
      <c r="H17" s="120" t="s">
        <v>1415</v>
      </c>
    </row>
    <row r="18" spans="1:8" x14ac:dyDescent="0.15">
      <c r="A18" s="120">
        <v>17</v>
      </c>
      <c r="B18" s="120">
        <v>1</v>
      </c>
      <c r="C18" s="120">
        <v>15</v>
      </c>
      <c r="D18" s="121" t="s">
        <v>32</v>
      </c>
      <c r="E18" s="135" t="s">
        <v>1594</v>
      </c>
      <c r="F18" s="120">
        <v>7085</v>
      </c>
      <c r="H18" s="120" t="s">
        <v>1416</v>
      </c>
    </row>
    <row r="19" spans="1:8" x14ac:dyDescent="0.15">
      <c r="A19" s="120">
        <v>18</v>
      </c>
      <c r="B19" s="120">
        <v>1</v>
      </c>
      <c r="C19" s="120">
        <v>16</v>
      </c>
      <c r="D19" s="121" t="s">
        <v>33</v>
      </c>
      <c r="E19" s="135" t="s">
        <v>1594</v>
      </c>
      <c r="F19" s="120">
        <v>7086</v>
      </c>
      <c r="H19" s="120" t="s">
        <v>1417</v>
      </c>
    </row>
    <row r="20" spans="1:8" x14ac:dyDescent="0.15">
      <c r="A20" s="120">
        <v>19</v>
      </c>
      <c r="B20" s="120">
        <v>1</v>
      </c>
      <c r="C20" s="120">
        <v>17</v>
      </c>
      <c r="D20" s="121" t="s">
        <v>34</v>
      </c>
      <c r="E20" s="135" t="s">
        <v>1594</v>
      </c>
      <c r="F20" s="120">
        <v>7087</v>
      </c>
      <c r="H20" s="120" t="s">
        <v>1418</v>
      </c>
    </row>
    <row r="21" spans="1:8" x14ac:dyDescent="0.15">
      <c r="A21" s="120">
        <v>20</v>
      </c>
      <c r="B21" s="120">
        <v>1</v>
      </c>
      <c r="C21" s="120">
        <v>18</v>
      </c>
      <c r="D21" s="121" t="s">
        <v>35</v>
      </c>
      <c r="E21" s="135" t="s">
        <v>1594</v>
      </c>
      <c r="F21" s="120">
        <v>7088</v>
      </c>
      <c r="H21" s="120" t="s">
        <v>1419</v>
      </c>
    </row>
    <row r="22" spans="1:8" x14ac:dyDescent="0.15">
      <c r="A22" s="120">
        <v>21</v>
      </c>
      <c r="B22" s="120">
        <v>1</v>
      </c>
      <c r="C22" s="120">
        <v>19</v>
      </c>
      <c r="D22" s="121" t="s">
        <v>36</v>
      </c>
      <c r="E22" s="135" t="s">
        <v>1594</v>
      </c>
      <c r="F22" s="120">
        <v>7089</v>
      </c>
      <c r="H22" s="120" t="s">
        <v>1420</v>
      </c>
    </row>
    <row r="23" spans="1:8" x14ac:dyDescent="0.15">
      <c r="A23" s="120">
        <v>22</v>
      </c>
      <c r="B23" s="120">
        <v>1</v>
      </c>
      <c r="C23" s="120">
        <v>20</v>
      </c>
      <c r="D23" s="121" t="s">
        <v>37</v>
      </c>
      <c r="E23" s="135" t="s">
        <v>1594</v>
      </c>
      <c r="F23" s="120">
        <v>7090</v>
      </c>
      <c r="H23" s="120" t="s">
        <v>1421</v>
      </c>
    </row>
    <row r="24" spans="1:8" x14ac:dyDescent="0.15">
      <c r="A24" s="120">
        <v>23</v>
      </c>
      <c r="B24" s="120">
        <v>1</v>
      </c>
      <c r="C24" s="120">
        <v>21</v>
      </c>
      <c r="D24" s="121" t="s">
        <v>38</v>
      </c>
      <c r="E24" s="135" t="s">
        <v>1594</v>
      </c>
      <c r="F24" s="120">
        <v>7091</v>
      </c>
      <c r="H24" s="120" t="s">
        <v>1422</v>
      </c>
    </row>
    <row r="25" spans="1:8" x14ac:dyDescent="0.15">
      <c r="A25" s="120">
        <v>28</v>
      </c>
      <c r="B25" s="120">
        <v>1</v>
      </c>
      <c r="C25" s="120">
        <v>22</v>
      </c>
      <c r="D25" s="121" t="s">
        <v>39</v>
      </c>
      <c r="E25" s="135" t="s">
        <v>1594</v>
      </c>
      <c r="F25" s="120">
        <v>7092</v>
      </c>
      <c r="H25" s="120" t="s">
        <v>1423</v>
      </c>
    </row>
    <row r="26" spans="1:8" x14ac:dyDescent="0.15">
      <c r="A26" s="120">
        <v>29</v>
      </c>
      <c r="B26" s="120">
        <v>1</v>
      </c>
      <c r="C26" s="120">
        <v>23</v>
      </c>
      <c r="D26" s="121" t="s">
        <v>40</v>
      </c>
      <c r="E26" s="135" t="s">
        <v>1594</v>
      </c>
      <c r="F26" s="120">
        <v>7093</v>
      </c>
      <c r="H26" s="120" t="s">
        <v>1424</v>
      </c>
    </row>
    <row r="27" spans="1:8" x14ac:dyDescent="0.15">
      <c r="A27" s="120">
        <v>34</v>
      </c>
      <c r="B27" s="120">
        <v>1</v>
      </c>
      <c r="C27" s="120">
        <v>28</v>
      </c>
      <c r="D27" s="121" t="s">
        <v>41</v>
      </c>
      <c r="E27" s="135" t="s">
        <v>1594</v>
      </c>
      <c r="F27" s="120">
        <v>7098</v>
      </c>
      <c r="H27" s="120" t="s">
        <v>785</v>
      </c>
    </row>
    <row r="28" spans="1:8" x14ac:dyDescent="0.15">
      <c r="A28" s="120">
        <v>35</v>
      </c>
      <c r="B28" s="120">
        <v>1</v>
      </c>
      <c r="C28" s="120">
        <v>29</v>
      </c>
      <c r="D28" s="121" t="s">
        <v>42</v>
      </c>
      <c r="E28" s="135" t="s">
        <v>1594</v>
      </c>
      <c r="F28" s="120">
        <v>7099</v>
      </c>
      <c r="H28" s="120" t="s">
        <v>786</v>
      </c>
    </row>
    <row r="29" spans="1:8" x14ac:dyDescent="0.15">
      <c r="A29" s="120">
        <v>36</v>
      </c>
      <c r="B29" s="120">
        <v>1</v>
      </c>
      <c r="C29" s="120">
        <v>30</v>
      </c>
      <c r="D29" s="121" t="s">
        <v>43</v>
      </c>
      <c r="E29" s="135" t="s">
        <v>1594</v>
      </c>
      <c r="F29" s="120">
        <v>7100</v>
      </c>
      <c r="H29" s="120" t="s">
        <v>787</v>
      </c>
    </row>
    <row r="30" spans="1:8" x14ac:dyDescent="0.15">
      <c r="A30" s="120">
        <v>37</v>
      </c>
      <c r="B30" s="120">
        <v>1</v>
      </c>
      <c r="C30" s="120">
        <v>31</v>
      </c>
      <c r="D30" s="121" t="s">
        <v>44</v>
      </c>
      <c r="E30" s="135" t="s">
        <v>1594</v>
      </c>
      <c r="F30" s="120">
        <v>7101</v>
      </c>
      <c r="H30" s="120" t="s">
        <v>788</v>
      </c>
    </row>
    <row r="31" spans="1:8" x14ac:dyDescent="0.15">
      <c r="A31" s="120">
        <v>38</v>
      </c>
      <c r="B31" s="120">
        <v>1</v>
      </c>
      <c r="C31" s="120">
        <v>32</v>
      </c>
      <c r="D31" s="121" t="s">
        <v>45</v>
      </c>
      <c r="E31" s="135" t="s">
        <v>1594</v>
      </c>
      <c r="F31" s="120">
        <v>7102</v>
      </c>
      <c r="H31" s="120" t="s">
        <v>789</v>
      </c>
    </row>
    <row r="32" spans="1:8" x14ac:dyDescent="0.15">
      <c r="A32" s="120">
        <v>39</v>
      </c>
      <c r="B32" s="120">
        <v>1</v>
      </c>
      <c r="C32" s="120">
        <v>33</v>
      </c>
      <c r="D32" s="121" t="s">
        <v>46</v>
      </c>
      <c r="E32" s="135" t="s">
        <v>1594</v>
      </c>
      <c r="F32" s="120">
        <v>7103</v>
      </c>
      <c r="H32" s="120" t="s">
        <v>790</v>
      </c>
    </row>
    <row r="33" spans="1:8" x14ac:dyDescent="0.15">
      <c r="A33" s="120">
        <v>40</v>
      </c>
      <c r="B33" s="120">
        <v>1</v>
      </c>
      <c r="C33" s="120">
        <v>34</v>
      </c>
      <c r="D33" s="121" t="s">
        <v>47</v>
      </c>
      <c r="E33" s="135" t="s">
        <v>1594</v>
      </c>
      <c r="F33" s="120">
        <v>7104</v>
      </c>
      <c r="H33" s="120" t="s">
        <v>791</v>
      </c>
    </row>
    <row r="34" spans="1:8" x14ac:dyDescent="0.15">
      <c r="A34" s="120">
        <v>41</v>
      </c>
      <c r="B34" s="120">
        <v>1</v>
      </c>
      <c r="C34" s="120">
        <v>35</v>
      </c>
      <c r="D34" s="121" t="s">
        <v>48</v>
      </c>
      <c r="E34" s="135" t="s">
        <v>1594</v>
      </c>
      <c r="F34" s="120">
        <v>7105</v>
      </c>
      <c r="H34" s="120" t="s">
        <v>792</v>
      </c>
    </row>
    <row r="35" spans="1:8" x14ac:dyDescent="0.15">
      <c r="A35" s="120">
        <v>42</v>
      </c>
      <c r="B35" s="120">
        <v>1</v>
      </c>
      <c r="C35" s="120">
        <v>36</v>
      </c>
      <c r="D35" s="121" t="s">
        <v>49</v>
      </c>
      <c r="E35" s="135" t="s">
        <v>1594</v>
      </c>
      <c r="F35" s="120">
        <v>7106</v>
      </c>
      <c r="H35" s="120" t="s">
        <v>793</v>
      </c>
    </row>
    <row r="36" spans="1:8" x14ac:dyDescent="0.15">
      <c r="A36" s="120">
        <v>43</v>
      </c>
      <c r="B36" s="120">
        <v>1</v>
      </c>
      <c r="C36" s="120">
        <v>37</v>
      </c>
      <c r="D36" s="121" t="s">
        <v>50</v>
      </c>
      <c r="E36" s="135" t="s">
        <v>1594</v>
      </c>
      <c r="F36" s="120">
        <v>7107</v>
      </c>
      <c r="H36" s="120" t="s">
        <v>794</v>
      </c>
    </row>
    <row r="37" spans="1:8" x14ac:dyDescent="0.15">
      <c r="A37" s="120">
        <v>44</v>
      </c>
      <c r="B37" s="120">
        <v>1</v>
      </c>
      <c r="C37" s="120">
        <v>38</v>
      </c>
      <c r="D37" s="121" t="s">
        <v>51</v>
      </c>
      <c r="E37" s="135" t="s">
        <v>1594</v>
      </c>
      <c r="F37" s="120">
        <v>7108</v>
      </c>
      <c r="H37" s="120" t="s">
        <v>795</v>
      </c>
    </row>
    <row r="38" spans="1:8" x14ac:dyDescent="0.15">
      <c r="A38" s="120">
        <v>45</v>
      </c>
      <c r="B38" s="120">
        <v>1</v>
      </c>
      <c r="C38" s="120">
        <v>39</v>
      </c>
      <c r="D38" s="121" t="s">
        <v>52</v>
      </c>
      <c r="E38" s="135" t="s">
        <v>1594</v>
      </c>
      <c r="F38" s="120">
        <v>7109</v>
      </c>
      <c r="H38" s="120" t="s">
        <v>796</v>
      </c>
    </row>
    <row r="39" spans="1:8" x14ac:dyDescent="0.15">
      <c r="A39" s="120">
        <v>46</v>
      </c>
      <c r="B39" s="120">
        <v>1</v>
      </c>
      <c r="C39" s="120">
        <v>40</v>
      </c>
      <c r="D39" s="121" t="s">
        <v>53</v>
      </c>
      <c r="E39" s="135" t="s">
        <v>1594</v>
      </c>
      <c r="F39" s="120">
        <v>7110</v>
      </c>
      <c r="H39" s="120" t="s">
        <v>797</v>
      </c>
    </row>
    <row r="40" spans="1:8" x14ac:dyDescent="0.15">
      <c r="A40" s="120">
        <v>47</v>
      </c>
      <c r="B40" s="120">
        <v>1</v>
      </c>
      <c r="C40" s="120">
        <v>41</v>
      </c>
      <c r="D40" s="121" t="s">
        <v>54</v>
      </c>
      <c r="E40" s="135" t="s">
        <v>1594</v>
      </c>
      <c r="F40" s="120">
        <v>7111</v>
      </c>
      <c r="H40" s="120" t="s">
        <v>798</v>
      </c>
    </row>
    <row r="41" spans="1:8" x14ac:dyDescent="0.15">
      <c r="A41" s="120">
        <v>48</v>
      </c>
      <c r="B41" s="120">
        <v>1</v>
      </c>
      <c r="C41" s="120">
        <v>42</v>
      </c>
      <c r="D41" s="121" t="s">
        <v>55</v>
      </c>
      <c r="E41" s="135" t="s">
        <v>1594</v>
      </c>
      <c r="F41" s="120">
        <v>7112</v>
      </c>
      <c r="H41" s="120" t="s">
        <v>799</v>
      </c>
    </row>
    <row r="42" spans="1:8" x14ac:dyDescent="0.15">
      <c r="A42" s="120">
        <v>49</v>
      </c>
      <c r="B42" s="120">
        <v>1</v>
      </c>
      <c r="C42" s="120">
        <v>43</v>
      </c>
      <c r="D42" s="121" t="s">
        <v>56</v>
      </c>
      <c r="E42" s="135" t="s">
        <v>1594</v>
      </c>
      <c r="F42" s="120">
        <v>7113</v>
      </c>
      <c r="H42" s="120" t="s">
        <v>800</v>
      </c>
    </row>
    <row r="43" spans="1:8" x14ac:dyDescent="0.15">
      <c r="A43" s="120">
        <v>50</v>
      </c>
      <c r="B43" s="120">
        <v>1</v>
      </c>
      <c r="C43" s="120">
        <v>44</v>
      </c>
      <c r="D43" s="121" t="s">
        <v>57</v>
      </c>
      <c r="E43" s="135" t="s">
        <v>1594</v>
      </c>
      <c r="F43" s="120">
        <v>7114</v>
      </c>
      <c r="H43" s="120" t="s">
        <v>801</v>
      </c>
    </row>
    <row r="44" spans="1:8" x14ac:dyDescent="0.15">
      <c r="A44" s="120">
        <v>51</v>
      </c>
      <c r="B44" s="120">
        <v>1</v>
      </c>
      <c r="C44" s="120">
        <v>45</v>
      </c>
      <c r="D44" s="121" t="s">
        <v>529</v>
      </c>
      <c r="E44" s="135" t="s">
        <v>1594</v>
      </c>
      <c r="F44" s="120">
        <v>7115</v>
      </c>
      <c r="H44" s="120" t="s">
        <v>802</v>
      </c>
    </row>
    <row r="45" spans="1:8" x14ac:dyDescent="0.15">
      <c r="A45" s="120">
        <v>52</v>
      </c>
      <c r="B45" s="120">
        <v>1</v>
      </c>
      <c r="C45" s="120">
        <v>46</v>
      </c>
      <c r="D45" s="121" t="s">
        <v>59</v>
      </c>
      <c r="E45" s="135" t="s">
        <v>1594</v>
      </c>
      <c r="F45" s="120">
        <v>7116</v>
      </c>
      <c r="H45" s="120" t="s">
        <v>803</v>
      </c>
    </row>
    <row r="46" spans="1:8" x14ac:dyDescent="0.15">
      <c r="A46" s="120">
        <v>53</v>
      </c>
      <c r="B46" s="120">
        <v>1</v>
      </c>
      <c r="C46" s="120">
        <v>47</v>
      </c>
      <c r="D46" s="121" t="s">
        <v>60</v>
      </c>
      <c r="E46" s="135" t="s">
        <v>1594</v>
      </c>
      <c r="F46" s="120">
        <v>7117</v>
      </c>
      <c r="H46" s="120" t="s">
        <v>804</v>
      </c>
    </row>
    <row r="47" spans="1:8" x14ac:dyDescent="0.15">
      <c r="A47" s="120">
        <v>54</v>
      </c>
      <c r="B47" s="120">
        <v>1</v>
      </c>
      <c r="C47" s="120">
        <v>48</v>
      </c>
      <c r="D47" s="121" t="s">
        <v>61</v>
      </c>
      <c r="E47" s="135" t="s">
        <v>1594</v>
      </c>
      <c r="F47" s="120">
        <v>7118</v>
      </c>
      <c r="H47" s="120" t="s">
        <v>805</v>
      </c>
    </row>
    <row r="48" spans="1:8" x14ac:dyDescent="0.15">
      <c r="A48" s="120">
        <v>55</v>
      </c>
      <c r="B48" s="120">
        <v>1</v>
      </c>
      <c r="C48" s="120">
        <v>49</v>
      </c>
      <c r="D48" s="121" t="s">
        <v>62</v>
      </c>
      <c r="E48" s="135" t="s">
        <v>1594</v>
      </c>
      <c r="F48" s="120">
        <v>7119</v>
      </c>
      <c r="H48" s="120" t="s">
        <v>806</v>
      </c>
    </row>
    <row r="49" spans="1:8" x14ac:dyDescent="0.15">
      <c r="A49" s="120">
        <v>56</v>
      </c>
      <c r="B49" s="120">
        <v>1</v>
      </c>
      <c r="C49" s="120">
        <v>50</v>
      </c>
      <c r="D49" s="121" t="s">
        <v>63</v>
      </c>
      <c r="E49" s="135" t="s">
        <v>1594</v>
      </c>
      <c r="F49" s="120">
        <v>7120</v>
      </c>
      <c r="H49" s="120" t="s">
        <v>807</v>
      </c>
    </row>
    <row r="50" spans="1:8" x14ac:dyDescent="0.15">
      <c r="A50" s="120">
        <v>57</v>
      </c>
      <c r="B50" s="120">
        <v>1</v>
      </c>
      <c r="C50" s="120">
        <v>51</v>
      </c>
      <c r="D50" s="121" t="s">
        <v>64</v>
      </c>
      <c r="E50" s="135" t="s">
        <v>1594</v>
      </c>
      <c r="F50" s="120">
        <v>7121</v>
      </c>
      <c r="H50" s="120" t="s">
        <v>808</v>
      </c>
    </row>
    <row r="51" spans="1:8" x14ac:dyDescent="0.15">
      <c r="A51" s="120">
        <v>58</v>
      </c>
      <c r="B51" s="120">
        <v>1</v>
      </c>
      <c r="C51" s="120">
        <v>52</v>
      </c>
      <c r="D51" s="121" t="s">
        <v>65</v>
      </c>
      <c r="E51" s="135" t="s">
        <v>1594</v>
      </c>
      <c r="F51" s="120">
        <v>7122</v>
      </c>
      <c r="H51" s="120" t="s">
        <v>809</v>
      </c>
    </row>
    <row r="52" spans="1:8" x14ac:dyDescent="0.15">
      <c r="A52" s="120">
        <v>59</v>
      </c>
      <c r="B52" s="120">
        <v>1</v>
      </c>
      <c r="C52" s="120">
        <v>53</v>
      </c>
      <c r="D52" s="121" t="s">
        <v>66</v>
      </c>
      <c r="E52" s="135" t="s">
        <v>1594</v>
      </c>
      <c r="F52" s="120">
        <v>7123</v>
      </c>
      <c r="H52" s="120" t="s">
        <v>810</v>
      </c>
    </row>
    <row r="53" spans="1:8" x14ac:dyDescent="0.15">
      <c r="A53" s="120">
        <v>60</v>
      </c>
      <c r="B53" s="120">
        <v>1</v>
      </c>
      <c r="C53" s="120">
        <v>54</v>
      </c>
      <c r="D53" s="121" t="s">
        <v>67</v>
      </c>
      <c r="E53" s="135" t="s">
        <v>1594</v>
      </c>
      <c r="F53" s="120">
        <v>7124</v>
      </c>
      <c r="H53" s="120" t="s">
        <v>811</v>
      </c>
    </row>
    <row r="54" spans="1:8" x14ac:dyDescent="0.15">
      <c r="A54" s="120">
        <v>61</v>
      </c>
      <c r="B54" s="120">
        <v>1</v>
      </c>
      <c r="C54" s="120">
        <v>55</v>
      </c>
      <c r="D54" s="121" t="s">
        <v>68</v>
      </c>
      <c r="E54" s="135" t="s">
        <v>1594</v>
      </c>
      <c r="F54" s="120">
        <v>7125</v>
      </c>
      <c r="H54" s="120" t="s">
        <v>812</v>
      </c>
    </row>
    <row r="55" spans="1:8" x14ac:dyDescent="0.15">
      <c r="A55" s="120">
        <v>62</v>
      </c>
      <c r="B55" s="120">
        <v>1</v>
      </c>
      <c r="C55" s="120">
        <v>56</v>
      </c>
      <c r="D55" s="121" t="s">
        <v>69</v>
      </c>
      <c r="E55" s="135" t="s">
        <v>1594</v>
      </c>
      <c r="F55" s="120">
        <v>7126</v>
      </c>
      <c r="H55" s="120" t="s">
        <v>813</v>
      </c>
    </row>
    <row r="56" spans="1:8" x14ac:dyDescent="0.15">
      <c r="A56" s="120">
        <v>63</v>
      </c>
      <c r="B56" s="120">
        <v>1</v>
      </c>
      <c r="C56" s="120">
        <v>57</v>
      </c>
      <c r="D56" s="121" t="s">
        <v>70</v>
      </c>
      <c r="E56" s="135" t="s">
        <v>1594</v>
      </c>
      <c r="F56" s="120">
        <v>7127</v>
      </c>
      <c r="H56" s="120" t="s">
        <v>814</v>
      </c>
    </row>
    <row r="57" spans="1:8" x14ac:dyDescent="0.15">
      <c r="A57" s="120">
        <v>64</v>
      </c>
      <c r="B57" s="120">
        <v>1</v>
      </c>
      <c r="C57" s="120">
        <v>58</v>
      </c>
      <c r="D57" s="134" t="s">
        <v>71</v>
      </c>
      <c r="E57" s="135" t="s">
        <v>1594</v>
      </c>
      <c r="F57" s="120">
        <v>7128</v>
      </c>
      <c r="H57" s="120" t="s">
        <v>815</v>
      </c>
    </row>
    <row r="58" spans="1:8" x14ac:dyDescent="0.15">
      <c r="A58" s="120">
        <v>65</v>
      </c>
      <c r="B58" s="120">
        <v>1</v>
      </c>
      <c r="C58" s="120">
        <v>59</v>
      </c>
      <c r="D58" s="121" t="s">
        <v>72</v>
      </c>
      <c r="E58" s="135" t="s">
        <v>1594</v>
      </c>
      <c r="F58" s="120">
        <v>7129</v>
      </c>
      <c r="H58" s="120" t="s">
        <v>816</v>
      </c>
    </row>
    <row r="59" spans="1:8" x14ac:dyDescent="0.15">
      <c r="A59" s="120">
        <v>66</v>
      </c>
      <c r="B59" s="120">
        <v>1</v>
      </c>
      <c r="C59" s="120">
        <v>60</v>
      </c>
      <c r="D59" s="121" t="s">
        <v>73</v>
      </c>
      <c r="E59" s="135" t="s">
        <v>1594</v>
      </c>
      <c r="F59" s="120">
        <v>7130</v>
      </c>
      <c r="H59" s="120" t="s">
        <v>817</v>
      </c>
    </row>
    <row r="60" spans="1:8" x14ac:dyDescent="0.15">
      <c r="A60" s="120">
        <v>67</v>
      </c>
      <c r="B60" s="120">
        <v>1</v>
      </c>
      <c r="C60" s="120">
        <v>61</v>
      </c>
      <c r="D60" s="121" t="s">
        <v>74</v>
      </c>
      <c r="E60" s="135" t="s">
        <v>1594</v>
      </c>
      <c r="F60" s="120">
        <v>7131</v>
      </c>
      <c r="H60" s="120" t="s">
        <v>818</v>
      </c>
    </row>
    <row r="61" spans="1:8" x14ac:dyDescent="0.15">
      <c r="A61" s="120">
        <v>68</v>
      </c>
      <c r="B61" s="120">
        <v>1</v>
      </c>
      <c r="C61" s="120">
        <v>62</v>
      </c>
      <c r="D61" s="121" t="s">
        <v>75</v>
      </c>
      <c r="E61" s="135" t="s">
        <v>1594</v>
      </c>
      <c r="F61" s="120">
        <v>7132</v>
      </c>
      <c r="H61" s="120" t="s">
        <v>819</v>
      </c>
    </row>
    <row r="62" spans="1:8" x14ac:dyDescent="0.15">
      <c r="A62" s="120">
        <v>69</v>
      </c>
      <c r="B62" s="120">
        <v>1</v>
      </c>
      <c r="C62" s="120">
        <v>63</v>
      </c>
      <c r="D62" s="121" t="s">
        <v>76</v>
      </c>
      <c r="E62" s="135" t="s">
        <v>1594</v>
      </c>
      <c r="F62" s="120">
        <v>7133</v>
      </c>
      <c r="H62" s="120" t="s">
        <v>820</v>
      </c>
    </row>
    <row r="63" spans="1:8" x14ac:dyDescent="0.15">
      <c r="A63" s="120">
        <v>70</v>
      </c>
      <c r="B63" s="120">
        <v>1</v>
      </c>
      <c r="C63" s="120">
        <v>64</v>
      </c>
      <c r="D63" s="121" t="s">
        <v>77</v>
      </c>
      <c r="E63" s="135" t="s">
        <v>1594</v>
      </c>
      <c r="F63" s="120">
        <v>7134</v>
      </c>
      <c r="H63" s="120" t="s">
        <v>821</v>
      </c>
    </row>
    <row r="64" spans="1:8" x14ac:dyDescent="0.15">
      <c r="A64" s="120">
        <v>71</v>
      </c>
      <c r="B64" s="120">
        <v>1</v>
      </c>
      <c r="C64" s="120">
        <v>65</v>
      </c>
      <c r="D64" s="121" t="s">
        <v>78</v>
      </c>
      <c r="E64" s="135" t="s">
        <v>1594</v>
      </c>
      <c r="F64" s="120">
        <v>7135</v>
      </c>
      <c r="H64" s="120" t="s">
        <v>822</v>
      </c>
    </row>
    <row r="65" spans="1:8" x14ac:dyDescent="0.15">
      <c r="A65" s="120">
        <v>72</v>
      </c>
      <c r="B65" s="120">
        <v>1</v>
      </c>
      <c r="C65" s="120">
        <v>66</v>
      </c>
      <c r="D65" s="121" t="s">
        <v>79</v>
      </c>
      <c r="E65" s="135" t="s">
        <v>1594</v>
      </c>
      <c r="F65" s="120">
        <v>7136</v>
      </c>
      <c r="H65" s="120" t="s">
        <v>823</v>
      </c>
    </row>
    <row r="66" spans="1:8" x14ac:dyDescent="0.15">
      <c r="A66" s="120">
        <v>75</v>
      </c>
      <c r="B66" s="120">
        <v>1</v>
      </c>
      <c r="C66" s="120">
        <v>67</v>
      </c>
      <c r="D66" s="121" t="s">
        <v>80</v>
      </c>
      <c r="E66" s="135" t="s">
        <v>1594</v>
      </c>
      <c r="F66" s="120">
        <v>7137</v>
      </c>
      <c r="H66" s="120" t="s">
        <v>824</v>
      </c>
    </row>
    <row r="67" spans="1:8" x14ac:dyDescent="0.15">
      <c r="A67" s="120">
        <v>76</v>
      </c>
      <c r="B67" s="120">
        <v>1</v>
      </c>
      <c r="C67" s="120">
        <v>68</v>
      </c>
      <c r="D67" s="121" t="s">
        <v>81</v>
      </c>
      <c r="E67" s="135" t="s">
        <v>1594</v>
      </c>
      <c r="F67" s="120">
        <v>7138</v>
      </c>
      <c r="H67" s="120" t="s">
        <v>825</v>
      </c>
    </row>
    <row r="68" spans="1:8" x14ac:dyDescent="0.15">
      <c r="A68" s="120">
        <v>77</v>
      </c>
      <c r="B68" s="120">
        <v>1</v>
      </c>
      <c r="C68" s="120">
        <v>69</v>
      </c>
      <c r="D68" s="121" t="s">
        <v>82</v>
      </c>
      <c r="E68" s="135" t="s">
        <v>1594</v>
      </c>
      <c r="F68" s="120">
        <v>7139</v>
      </c>
      <c r="H68" s="120" t="s">
        <v>826</v>
      </c>
    </row>
    <row r="69" spans="1:8" x14ac:dyDescent="0.15">
      <c r="A69" s="120">
        <v>78</v>
      </c>
      <c r="B69" s="120">
        <v>1</v>
      </c>
      <c r="C69" s="120">
        <v>70</v>
      </c>
      <c r="D69" s="121" t="s">
        <v>1375</v>
      </c>
      <c r="E69" s="135" t="s">
        <v>1594</v>
      </c>
      <c r="F69" s="120">
        <v>7140</v>
      </c>
      <c r="H69" s="120" t="s">
        <v>827</v>
      </c>
    </row>
    <row r="70" spans="1:8" x14ac:dyDescent="0.15">
      <c r="A70" s="120">
        <v>79</v>
      </c>
      <c r="B70" s="120">
        <v>2</v>
      </c>
      <c r="C70" s="120">
        <v>1</v>
      </c>
      <c r="D70" s="121" t="s">
        <v>83</v>
      </c>
      <c r="E70" s="135" t="s">
        <v>1594</v>
      </c>
      <c r="F70" s="120">
        <v>7211</v>
      </c>
      <c r="H70" s="120" t="s">
        <v>1448</v>
      </c>
    </row>
    <row r="71" spans="1:8" x14ac:dyDescent="0.15">
      <c r="A71" s="120">
        <v>80</v>
      </c>
      <c r="B71" s="120">
        <v>2</v>
      </c>
      <c r="C71" s="120">
        <v>2</v>
      </c>
      <c r="D71" s="121" t="s">
        <v>84</v>
      </c>
      <c r="E71" s="135" t="s">
        <v>1594</v>
      </c>
      <c r="F71" s="120">
        <v>7212</v>
      </c>
      <c r="H71" s="120" t="s">
        <v>1449</v>
      </c>
    </row>
    <row r="72" spans="1:8" x14ac:dyDescent="0.15">
      <c r="A72" s="120">
        <v>83</v>
      </c>
      <c r="B72" s="120">
        <v>2</v>
      </c>
      <c r="C72" s="120">
        <v>5</v>
      </c>
      <c r="D72" s="121" t="s">
        <v>85</v>
      </c>
      <c r="E72" s="135" t="s">
        <v>1594</v>
      </c>
      <c r="F72" s="120">
        <v>7215</v>
      </c>
      <c r="H72" s="120" t="s">
        <v>1452</v>
      </c>
    </row>
    <row r="73" spans="1:8" x14ac:dyDescent="0.15">
      <c r="A73" s="120">
        <v>84</v>
      </c>
      <c r="B73" s="120">
        <v>2</v>
      </c>
      <c r="C73" s="120">
        <v>6</v>
      </c>
      <c r="D73" s="121" t="s">
        <v>86</v>
      </c>
      <c r="E73" s="135" t="s">
        <v>1594</v>
      </c>
      <c r="F73" s="120">
        <v>7216</v>
      </c>
      <c r="H73" s="120" t="s">
        <v>1453</v>
      </c>
    </row>
    <row r="74" spans="1:8" x14ac:dyDescent="0.15">
      <c r="A74" s="120">
        <v>85</v>
      </c>
      <c r="B74" s="120">
        <v>2</v>
      </c>
      <c r="C74" s="120">
        <v>7</v>
      </c>
      <c r="D74" s="121" t="s">
        <v>87</v>
      </c>
      <c r="E74" s="135" t="s">
        <v>1594</v>
      </c>
      <c r="F74" s="120">
        <v>7217</v>
      </c>
      <c r="H74" s="120" t="s">
        <v>1454</v>
      </c>
    </row>
    <row r="75" spans="1:8" x14ac:dyDescent="0.15">
      <c r="A75" s="120">
        <v>86</v>
      </c>
      <c r="B75" s="120">
        <v>2</v>
      </c>
      <c r="C75" s="120">
        <v>8</v>
      </c>
      <c r="D75" s="121" t="s">
        <v>88</v>
      </c>
      <c r="E75" s="135" t="s">
        <v>1594</v>
      </c>
      <c r="F75" s="120">
        <v>7218</v>
      </c>
      <c r="H75" s="120" t="s">
        <v>1455</v>
      </c>
    </row>
    <row r="76" spans="1:8" x14ac:dyDescent="0.15">
      <c r="A76" s="120">
        <v>87</v>
      </c>
      <c r="B76" s="120">
        <v>2</v>
      </c>
      <c r="C76" s="120">
        <v>9</v>
      </c>
      <c r="D76" s="121" t="s">
        <v>530</v>
      </c>
      <c r="E76" s="135" t="s">
        <v>1594</v>
      </c>
      <c r="F76" s="120">
        <v>7219</v>
      </c>
      <c r="H76" s="120" t="s">
        <v>1456</v>
      </c>
    </row>
    <row r="77" spans="1:8" x14ac:dyDescent="0.15">
      <c r="A77" s="120">
        <v>88</v>
      </c>
      <c r="B77" s="120">
        <v>2</v>
      </c>
      <c r="C77" s="120">
        <v>10</v>
      </c>
      <c r="D77" s="121" t="s">
        <v>90</v>
      </c>
      <c r="E77" s="135" t="s">
        <v>1594</v>
      </c>
      <c r="F77" s="120">
        <v>7220</v>
      </c>
      <c r="H77" s="120" t="s">
        <v>1457</v>
      </c>
    </row>
    <row r="78" spans="1:8" x14ac:dyDescent="0.15">
      <c r="A78" s="120">
        <v>89</v>
      </c>
      <c r="B78" s="120">
        <v>2</v>
      </c>
      <c r="C78" s="120">
        <v>11</v>
      </c>
      <c r="D78" s="121" t="s">
        <v>91</v>
      </c>
      <c r="E78" s="135" t="s">
        <v>1594</v>
      </c>
      <c r="F78" s="120">
        <v>7221</v>
      </c>
      <c r="H78" s="120" t="s">
        <v>1458</v>
      </c>
    </row>
    <row r="79" spans="1:8" x14ac:dyDescent="0.15">
      <c r="A79" s="120">
        <v>90</v>
      </c>
      <c r="B79" s="120">
        <v>2</v>
      </c>
      <c r="C79" s="120">
        <v>12</v>
      </c>
      <c r="D79" s="121" t="s">
        <v>531</v>
      </c>
      <c r="E79" s="135" t="s">
        <v>1594</v>
      </c>
      <c r="F79" s="120">
        <v>7222</v>
      </c>
      <c r="H79" s="120" t="s">
        <v>1459</v>
      </c>
    </row>
    <row r="80" spans="1:8" x14ac:dyDescent="0.15">
      <c r="A80" s="120">
        <v>91</v>
      </c>
      <c r="B80" s="120">
        <v>2</v>
      </c>
      <c r="C80" s="120">
        <v>13</v>
      </c>
      <c r="D80" s="121" t="s">
        <v>93</v>
      </c>
      <c r="E80" s="135" t="s">
        <v>1594</v>
      </c>
      <c r="F80" s="120">
        <v>7223</v>
      </c>
      <c r="H80" s="120" t="s">
        <v>1460</v>
      </c>
    </row>
    <row r="81" spans="1:8" x14ac:dyDescent="0.15">
      <c r="A81" s="120">
        <v>92</v>
      </c>
      <c r="B81" s="120">
        <v>2</v>
      </c>
      <c r="C81" s="120">
        <v>14</v>
      </c>
      <c r="D81" s="121" t="s">
        <v>532</v>
      </c>
      <c r="E81" s="135" t="s">
        <v>1594</v>
      </c>
      <c r="F81" s="120">
        <v>7224</v>
      </c>
      <c r="H81" s="120" t="s">
        <v>1461</v>
      </c>
    </row>
    <row r="82" spans="1:8" x14ac:dyDescent="0.15">
      <c r="A82" s="120">
        <v>93</v>
      </c>
      <c r="B82" s="120">
        <v>2</v>
      </c>
      <c r="C82" s="120">
        <v>15</v>
      </c>
      <c r="D82" s="121" t="s">
        <v>95</v>
      </c>
      <c r="E82" s="135" t="s">
        <v>1594</v>
      </c>
      <c r="F82" s="120">
        <v>7225</v>
      </c>
      <c r="H82" s="120" t="s">
        <v>1462</v>
      </c>
    </row>
    <row r="83" spans="1:8" x14ac:dyDescent="0.15">
      <c r="A83" s="120">
        <v>98</v>
      </c>
      <c r="B83" s="120">
        <v>2</v>
      </c>
      <c r="C83" s="120">
        <v>16</v>
      </c>
      <c r="D83" s="121" t="s">
        <v>96</v>
      </c>
      <c r="E83" s="135" t="s">
        <v>1594</v>
      </c>
      <c r="F83" s="120">
        <v>7226</v>
      </c>
      <c r="H83" s="120" t="s">
        <v>1463</v>
      </c>
    </row>
    <row r="84" spans="1:8" x14ac:dyDescent="0.15">
      <c r="A84" s="120">
        <v>99</v>
      </c>
      <c r="B84" s="120">
        <v>2</v>
      </c>
      <c r="C84" s="120">
        <v>17</v>
      </c>
      <c r="D84" s="121" t="s">
        <v>97</v>
      </c>
      <c r="E84" s="135" t="s">
        <v>1594</v>
      </c>
      <c r="F84" s="120">
        <v>7227</v>
      </c>
      <c r="H84" s="120" t="s">
        <v>1464</v>
      </c>
    </row>
    <row r="85" spans="1:8" x14ac:dyDescent="0.15">
      <c r="A85" s="120">
        <v>100</v>
      </c>
      <c r="B85" s="120">
        <v>2</v>
      </c>
      <c r="C85" s="120">
        <v>18</v>
      </c>
      <c r="D85" s="121" t="s">
        <v>98</v>
      </c>
      <c r="E85" s="135" t="s">
        <v>1594</v>
      </c>
      <c r="F85" s="120">
        <v>7228</v>
      </c>
      <c r="H85" s="120" t="s">
        <v>1465</v>
      </c>
    </row>
    <row r="86" spans="1:8" x14ac:dyDescent="0.15">
      <c r="A86" s="120">
        <v>101</v>
      </c>
      <c r="B86" s="120">
        <v>2</v>
      </c>
      <c r="C86" s="120">
        <v>19</v>
      </c>
      <c r="D86" s="121" t="s">
        <v>99</v>
      </c>
      <c r="E86" s="135" t="s">
        <v>1594</v>
      </c>
      <c r="F86" s="120">
        <v>7229</v>
      </c>
      <c r="H86" s="120" t="s">
        <v>1466</v>
      </c>
    </row>
    <row r="87" spans="1:8" x14ac:dyDescent="0.15">
      <c r="A87" s="120">
        <v>102</v>
      </c>
      <c r="B87" s="120">
        <v>2</v>
      </c>
      <c r="C87" s="120">
        <v>20</v>
      </c>
      <c r="D87" s="121" t="s">
        <v>100</v>
      </c>
      <c r="E87" s="135" t="s">
        <v>1594</v>
      </c>
      <c r="F87" s="120">
        <v>7230</v>
      </c>
      <c r="H87" s="120" t="s">
        <v>1467</v>
      </c>
    </row>
    <row r="88" spans="1:8" x14ac:dyDescent="0.15">
      <c r="A88" s="120">
        <v>103</v>
      </c>
      <c r="B88" s="120">
        <v>2</v>
      </c>
      <c r="C88" s="120">
        <v>21</v>
      </c>
      <c r="D88" s="121" t="s">
        <v>101</v>
      </c>
      <c r="E88" s="135" t="s">
        <v>1594</v>
      </c>
      <c r="F88" s="120">
        <v>7231</v>
      </c>
      <c r="H88" s="120" t="s">
        <v>1468</v>
      </c>
    </row>
    <row r="89" spans="1:8" x14ac:dyDescent="0.15">
      <c r="A89" s="120">
        <v>104</v>
      </c>
      <c r="B89" s="120">
        <v>2</v>
      </c>
      <c r="C89" s="120">
        <v>22</v>
      </c>
      <c r="D89" s="121" t="s">
        <v>102</v>
      </c>
      <c r="E89" s="135" t="s">
        <v>1594</v>
      </c>
      <c r="F89" s="120">
        <v>7232</v>
      </c>
      <c r="H89" s="120" t="s">
        <v>1469</v>
      </c>
    </row>
    <row r="90" spans="1:8" x14ac:dyDescent="0.15">
      <c r="A90" s="120">
        <v>105</v>
      </c>
      <c r="B90" s="120">
        <v>2</v>
      </c>
      <c r="C90" s="120">
        <v>23</v>
      </c>
      <c r="D90" s="121" t="s">
        <v>103</v>
      </c>
      <c r="E90" s="135" t="s">
        <v>1594</v>
      </c>
      <c r="F90" s="120">
        <v>7233</v>
      </c>
      <c r="H90" s="120" t="s">
        <v>1470</v>
      </c>
    </row>
    <row r="91" spans="1:8" x14ac:dyDescent="0.15">
      <c r="A91" s="120">
        <v>110</v>
      </c>
      <c r="B91" s="120">
        <v>2</v>
      </c>
      <c r="C91" s="120">
        <v>28</v>
      </c>
      <c r="D91" s="121" t="s">
        <v>104</v>
      </c>
      <c r="E91" s="135" t="s">
        <v>1594</v>
      </c>
      <c r="F91" s="120">
        <v>7238</v>
      </c>
      <c r="H91" s="120" t="s">
        <v>883</v>
      </c>
    </row>
    <row r="92" spans="1:8" x14ac:dyDescent="0.15">
      <c r="A92" s="120">
        <v>111</v>
      </c>
      <c r="B92" s="120">
        <v>2</v>
      </c>
      <c r="C92" s="120">
        <v>29</v>
      </c>
      <c r="D92" s="121" t="s">
        <v>105</v>
      </c>
      <c r="E92" s="135" t="s">
        <v>1594</v>
      </c>
      <c r="F92" s="120">
        <v>7239</v>
      </c>
      <c r="H92" s="120" t="s">
        <v>884</v>
      </c>
    </row>
    <row r="93" spans="1:8" x14ac:dyDescent="0.15">
      <c r="A93" s="120">
        <v>112</v>
      </c>
      <c r="B93" s="120">
        <v>2</v>
      </c>
      <c r="C93" s="120">
        <v>30</v>
      </c>
      <c r="D93" s="121" t="s">
        <v>106</v>
      </c>
      <c r="E93" s="135" t="s">
        <v>1594</v>
      </c>
      <c r="F93" s="120">
        <v>7240</v>
      </c>
      <c r="H93" s="120" t="s">
        <v>885</v>
      </c>
    </row>
    <row r="94" spans="1:8" x14ac:dyDescent="0.15">
      <c r="A94" s="120">
        <v>113</v>
      </c>
      <c r="B94" s="120">
        <v>2</v>
      </c>
      <c r="C94" s="120">
        <v>31</v>
      </c>
      <c r="D94" s="121" t="s">
        <v>107</v>
      </c>
      <c r="E94" s="135" t="s">
        <v>1594</v>
      </c>
      <c r="F94" s="120">
        <v>7241</v>
      </c>
      <c r="H94" s="120" t="s">
        <v>886</v>
      </c>
    </row>
    <row r="95" spans="1:8" x14ac:dyDescent="0.15">
      <c r="A95" s="120">
        <v>114</v>
      </c>
      <c r="B95" s="120">
        <v>2</v>
      </c>
      <c r="C95" s="120">
        <v>32</v>
      </c>
      <c r="D95" s="121" t="s">
        <v>108</v>
      </c>
      <c r="E95" s="135" t="s">
        <v>1594</v>
      </c>
      <c r="F95" s="120">
        <v>7242</v>
      </c>
      <c r="H95" s="120" t="s">
        <v>887</v>
      </c>
    </row>
    <row r="96" spans="1:8" x14ac:dyDescent="0.15">
      <c r="A96" s="120">
        <v>115</v>
      </c>
      <c r="B96" s="120">
        <v>2</v>
      </c>
      <c r="C96" s="120">
        <v>33</v>
      </c>
      <c r="D96" s="121" t="s">
        <v>109</v>
      </c>
      <c r="E96" s="135" t="s">
        <v>1594</v>
      </c>
      <c r="F96" s="120">
        <v>7243</v>
      </c>
      <c r="H96" s="120" t="s">
        <v>888</v>
      </c>
    </row>
    <row r="97" spans="1:8" x14ac:dyDescent="0.15">
      <c r="A97" s="120">
        <v>116</v>
      </c>
      <c r="B97" s="120">
        <v>2</v>
      </c>
      <c r="C97" s="120">
        <v>34</v>
      </c>
      <c r="D97" s="121" t="s">
        <v>110</v>
      </c>
      <c r="E97" s="135" t="s">
        <v>1594</v>
      </c>
      <c r="F97" s="120">
        <v>7244</v>
      </c>
      <c r="H97" s="120" t="s">
        <v>889</v>
      </c>
    </row>
    <row r="98" spans="1:8" x14ac:dyDescent="0.15">
      <c r="A98" s="120">
        <v>117</v>
      </c>
      <c r="B98" s="120">
        <v>2</v>
      </c>
      <c r="C98" s="120">
        <v>35</v>
      </c>
      <c r="D98" s="121" t="s">
        <v>111</v>
      </c>
      <c r="E98" s="135" t="s">
        <v>1594</v>
      </c>
      <c r="F98" s="120">
        <v>7245</v>
      </c>
      <c r="H98" s="120" t="s">
        <v>890</v>
      </c>
    </row>
    <row r="99" spans="1:8" x14ac:dyDescent="0.15">
      <c r="A99" s="120">
        <v>118</v>
      </c>
      <c r="B99" s="120">
        <v>2</v>
      </c>
      <c r="C99" s="120">
        <v>36</v>
      </c>
      <c r="D99" s="121" t="s">
        <v>112</v>
      </c>
      <c r="E99" s="135" t="s">
        <v>1594</v>
      </c>
      <c r="F99" s="120">
        <v>7246</v>
      </c>
      <c r="H99" s="120" t="s">
        <v>891</v>
      </c>
    </row>
    <row r="100" spans="1:8" x14ac:dyDescent="0.15">
      <c r="A100" s="120">
        <v>119</v>
      </c>
      <c r="B100" s="120">
        <v>2</v>
      </c>
      <c r="C100" s="120">
        <v>37</v>
      </c>
      <c r="D100" s="121" t="s">
        <v>113</v>
      </c>
      <c r="E100" s="135" t="s">
        <v>1594</v>
      </c>
      <c r="F100" s="120">
        <v>7247</v>
      </c>
      <c r="H100" s="120" t="s">
        <v>892</v>
      </c>
    </row>
    <row r="101" spans="1:8" x14ac:dyDescent="0.15">
      <c r="A101" s="120">
        <v>120</v>
      </c>
      <c r="B101" s="120">
        <v>2</v>
      </c>
      <c r="C101" s="120">
        <v>38</v>
      </c>
      <c r="D101" s="121" t="s">
        <v>114</v>
      </c>
      <c r="E101" s="135" t="s">
        <v>1594</v>
      </c>
      <c r="F101" s="120">
        <v>7248</v>
      </c>
      <c r="H101" s="120" t="s">
        <v>893</v>
      </c>
    </row>
    <row r="102" spans="1:8" x14ac:dyDescent="0.15">
      <c r="A102" s="120">
        <v>121</v>
      </c>
      <c r="B102" s="120">
        <v>2</v>
      </c>
      <c r="C102" s="120">
        <v>39</v>
      </c>
      <c r="D102" s="121" t="s">
        <v>115</v>
      </c>
      <c r="E102" s="135" t="s">
        <v>1594</v>
      </c>
      <c r="F102" s="120">
        <v>7249</v>
      </c>
      <c r="H102" s="120" t="s">
        <v>894</v>
      </c>
    </row>
    <row r="103" spans="1:8" x14ac:dyDescent="0.15">
      <c r="A103" s="120">
        <v>122</v>
      </c>
      <c r="B103" s="120">
        <v>2</v>
      </c>
      <c r="C103" s="120">
        <v>40</v>
      </c>
      <c r="D103" s="121" t="s">
        <v>116</v>
      </c>
      <c r="E103" s="135" t="s">
        <v>1594</v>
      </c>
      <c r="F103" s="120">
        <v>7250</v>
      </c>
      <c r="H103" s="120" t="s">
        <v>895</v>
      </c>
    </row>
    <row r="104" spans="1:8" x14ac:dyDescent="0.15">
      <c r="A104" s="120">
        <v>123</v>
      </c>
      <c r="B104" s="120">
        <v>2</v>
      </c>
      <c r="C104" s="120">
        <v>41</v>
      </c>
      <c r="D104" s="121" t="s">
        <v>117</v>
      </c>
      <c r="E104" s="135" t="s">
        <v>1594</v>
      </c>
      <c r="F104" s="120">
        <v>7251</v>
      </c>
      <c r="H104" s="120" t="s">
        <v>896</v>
      </c>
    </row>
    <row r="105" spans="1:8" x14ac:dyDescent="0.15">
      <c r="A105" s="120">
        <v>124</v>
      </c>
      <c r="B105" s="120">
        <v>2</v>
      </c>
      <c r="C105" s="120">
        <v>42</v>
      </c>
      <c r="D105" s="121" t="s">
        <v>118</v>
      </c>
      <c r="E105" s="135" t="s">
        <v>1594</v>
      </c>
      <c r="F105" s="120">
        <v>7252</v>
      </c>
      <c r="H105" s="120" t="s">
        <v>897</v>
      </c>
    </row>
    <row r="106" spans="1:8" x14ac:dyDescent="0.15">
      <c r="A106" s="120">
        <v>125</v>
      </c>
      <c r="B106" s="120">
        <v>2</v>
      </c>
      <c r="C106" s="120">
        <v>43</v>
      </c>
      <c r="D106" s="121" t="s">
        <v>119</v>
      </c>
      <c r="E106" s="135" t="s">
        <v>1594</v>
      </c>
      <c r="F106" s="120">
        <v>7253</v>
      </c>
      <c r="H106" s="120" t="s">
        <v>898</v>
      </c>
    </row>
    <row r="107" spans="1:8" x14ac:dyDescent="0.15">
      <c r="A107" s="120">
        <v>126</v>
      </c>
      <c r="B107" s="120">
        <v>2</v>
      </c>
      <c r="C107" s="120">
        <v>44</v>
      </c>
      <c r="D107" s="121" t="s">
        <v>120</v>
      </c>
      <c r="E107" s="135" t="s">
        <v>1594</v>
      </c>
      <c r="F107" s="120">
        <v>7254</v>
      </c>
      <c r="H107" s="120" t="s">
        <v>899</v>
      </c>
    </row>
    <row r="108" spans="1:8" x14ac:dyDescent="0.15">
      <c r="A108" s="120">
        <v>127</v>
      </c>
      <c r="B108" s="120">
        <v>2</v>
      </c>
      <c r="C108" s="120">
        <v>45</v>
      </c>
      <c r="D108" s="121" t="s">
        <v>533</v>
      </c>
      <c r="E108" s="135" t="s">
        <v>1594</v>
      </c>
      <c r="F108" s="120">
        <v>7255</v>
      </c>
      <c r="H108" s="120" t="s">
        <v>900</v>
      </c>
    </row>
    <row r="109" spans="1:8" x14ac:dyDescent="0.15">
      <c r="A109" s="120">
        <v>128</v>
      </c>
      <c r="B109" s="120">
        <v>2</v>
      </c>
      <c r="C109" s="120">
        <v>46</v>
      </c>
      <c r="D109" s="134" t="s">
        <v>122</v>
      </c>
      <c r="E109" s="135" t="s">
        <v>1594</v>
      </c>
      <c r="F109" s="120">
        <v>7256</v>
      </c>
      <c r="H109" s="120" t="s">
        <v>901</v>
      </c>
    </row>
    <row r="110" spans="1:8" x14ac:dyDescent="0.15">
      <c r="A110" s="120">
        <v>129</v>
      </c>
      <c r="B110" s="120">
        <v>2</v>
      </c>
      <c r="C110" s="120">
        <v>47</v>
      </c>
      <c r="D110" s="121" t="s">
        <v>123</v>
      </c>
      <c r="E110" s="135" t="s">
        <v>1594</v>
      </c>
      <c r="F110" s="120">
        <v>7257</v>
      </c>
      <c r="H110" s="120" t="s">
        <v>902</v>
      </c>
    </row>
    <row r="111" spans="1:8" x14ac:dyDescent="0.15">
      <c r="A111" s="120">
        <v>130</v>
      </c>
      <c r="B111" s="120">
        <v>2</v>
      </c>
      <c r="C111" s="120">
        <v>48</v>
      </c>
      <c r="D111" s="121" t="s">
        <v>124</v>
      </c>
      <c r="E111" s="135" t="s">
        <v>1594</v>
      </c>
      <c r="F111" s="120">
        <v>7258</v>
      </c>
      <c r="H111" s="120" t="s">
        <v>903</v>
      </c>
    </row>
    <row r="112" spans="1:8" x14ac:dyDescent="0.15">
      <c r="A112" s="120">
        <v>131</v>
      </c>
      <c r="B112" s="120">
        <v>2</v>
      </c>
      <c r="C112" s="120">
        <v>49</v>
      </c>
      <c r="D112" s="121" t="s">
        <v>125</v>
      </c>
      <c r="E112" s="135" t="s">
        <v>1594</v>
      </c>
      <c r="F112" s="120">
        <v>7259</v>
      </c>
      <c r="H112" s="120" t="s">
        <v>904</v>
      </c>
    </row>
    <row r="113" spans="1:8" x14ac:dyDescent="0.15">
      <c r="A113" s="120">
        <v>132</v>
      </c>
      <c r="B113" s="120">
        <v>2</v>
      </c>
      <c r="C113" s="120">
        <v>50</v>
      </c>
      <c r="D113" s="121" t="s">
        <v>126</v>
      </c>
      <c r="E113" s="135" t="s">
        <v>1594</v>
      </c>
      <c r="F113" s="120">
        <v>7260</v>
      </c>
      <c r="H113" s="120" t="s">
        <v>905</v>
      </c>
    </row>
    <row r="114" spans="1:8" x14ac:dyDescent="0.15">
      <c r="A114" s="120">
        <v>133</v>
      </c>
      <c r="B114" s="120">
        <v>2</v>
      </c>
      <c r="C114" s="120">
        <v>51</v>
      </c>
      <c r="D114" s="121" t="s">
        <v>127</v>
      </c>
      <c r="E114" s="135" t="s">
        <v>1594</v>
      </c>
      <c r="F114" s="120">
        <v>7261</v>
      </c>
      <c r="H114" s="120" t="s">
        <v>906</v>
      </c>
    </row>
    <row r="115" spans="1:8" x14ac:dyDescent="0.15">
      <c r="A115" s="120">
        <v>134</v>
      </c>
      <c r="B115" s="120">
        <v>2</v>
      </c>
      <c r="C115" s="120">
        <v>52</v>
      </c>
      <c r="D115" s="121" t="s">
        <v>128</v>
      </c>
      <c r="E115" s="135" t="s">
        <v>1594</v>
      </c>
      <c r="F115" s="120">
        <v>7262</v>
      </c>
      <c r="H115" s="120" t="s">
        <v>907</v>
      </c>
    </row>
    <row r="116" spans="1:8" x14ac:dyDescent="0.15">
      <c r="A116" s="120">
        <v>135</v>
      </c>
      <c r="B116" s="120">
        <v>2</v>
      </c>
      <c r="C116" s="120">
        <v>53</v>
      </c>
      <c r="D116" s="121" t="s">
        <v>129</v>
      </c>
      <c r="E116" s="135" t="s">
        <v>1594</v>
      </c>
      <c r="F116" s="120">
        <v>7263</v>
      </c>
      <c r="H116" s="120" t="s">
        <v>908</v>
      </c>
    </row>
    <row r="117" spans="1:8" x14ac:dyDescent="0.15">
      <c r="A117" s="120">
        <v>136</v>
      </c>
      <c r="B117" s="120">
        <v>2</v>
      </c>
      <c r="C117" s="120">
        <v>54</v>
      </c>
      <c r="D117" s="121" t="s">
        <v>130</v>
      </c>
      <c r="E117" s="135" t="s">
        <v>1594</v>
      </c>
      <c r="F117" s="120">
        <v>7264</v>
      </c>
      <c r="H117" s="120" t="s">
        <v>909</v>
      </c>
    </row>
    <row r="118" spans="1:8" x14ac:dyDescent="0.15">
      <c r="A118" s="120">
        <v>137</v>
      </c>
      <c r="B118" s="120">
        <v>2</v>
      </c>
      <c r="C118" s="120">
        <v>55</v>
      </c>
      <c r="D118" s="121" t="s">
        <v>131</v>
      </c>
      <c r="E118" s="135" t="s">
        <v>1594</v>
      </c>
      <c r="F118" s="120">
        <v>7265</v>
      </c>
      <c r="H118" s="120" t="s">
        <v>910</v>
      </c>
    </row>
    <row r="119" spans="1:8" x14ac:dyDescent="0.15">
      <c r="A119" s="120">
        <v>138</v>
      </c>
      <c r="B119" s="120">
        <v>2</v>
      </c>
      <c r="C119" s="120">
        <v>56</v>
      </c>
      <c r="D119" s="121" t="s">
        <v>132</v>
      </c>
      <c r="E119" s="135" t="s">
        <v>1594</v>
      </c>
      <c r="F119" s="120">
        <v>7266</v>
      </c>
      <c r="H119" s="120" t="s">
        <v>911</v>
      </c>
    </row>
    <row r="120" spans="1:8" x14ac:dyDescent="0.15">
      <c r="A120" s="120">
        <v>139</v>
      </c>
      <c r="B120" s="120">
        <v>2</v>
      </c>
      <c r="C120" s="120">
        <v>57</v>
      </c>
      <c r="D120" s="121" t="s">
        <v>133</v>
      </c>
      <c r="E120" s="135" t="s">
        <v>1594</v>
      </c>
      <c r="F120" s="120">
        <v>7267</v>
      </c>
      <c r="H120" s="120" t="s">
        <v>912</v>
      </c>
    </row>
    <row r="121" spans="1:8" x14ac:dyDescent="0.15">
      <c r="A121" s="120">
        <v>140</v>
      </c>
      <c r="B121" s="120">
        <v>2</v>
      </c>
      <c r="C121" s="120">
        <v>58</v>
      </c>
      <c r="D121" s="121" t="s">
        <v>134</v>
      </c>
      <c r="E121" s="135" t="s">
        <v>1594</v>
      </c>
      <c r="F121" s="120">
        <v>7268</v>
      </c>
      <c r="H121" s="120" t="s">
        <v>913</v>
      </c>
    </row>
    <row r="122" spans="1:8" x14ac:dyDescent="0.15">
      <c r="A122" s="120">
        <v>141</v>
      </c>
      <c r="B122" s="120">
        <v>2</v>
      </c>
      <c r="C122" s="120">
        <v>59</v>
      </c>
      <c r="D122" s="121" t="s">
        <v>135</v>
      </c>
      <c r="E122" s="135" t="s">
        <v>1594</v>
      </c>
      <c r="F122" s="120">
        <v>7269</v>
      </c>
      <c r="H122" s="120" t="s">
        <v>914</v>
      </c>
    </row>
    <row r="123" spans="1:8" x14ac:dyDescent="0.15">
      <c r="A123" s="120">
        <v>142</v>
      </c>
      <c r="B123" s="120">
        <v>2</v>
      </c>
      <c r="C123" s="120">
        <v>60</v>
      </c>
      <c r="D123" s="121" t="s">
        <v>136</v>
      </c>
      <c r="E123" s="135" t="s">
        <v>1594</v>
      </c>
      <c r="F123" s="120">
        <v>7270</v>
      </c>
      <c r="H123" s="120" t="s">
        <v>915</v>
      </c>
    </row>
    <row r="124" spans="1:8" x14ac:dyDescent="0.15">
      <c r="A124" s="120">
        <v>145</v>
      </c>
      <c r="B124" s="120">
        <v>2</v>
      </c>
      <c r="C124" s="120">
        <v>61</v>
      </c>
      <c r="D124" s="120" t="s">
        <v>137</v>
      </c>
      <c r="E124" s="135" t="s">
        <v>1594</v>
      </c>
      <c r="F124" s="120">
        <v>7271</v>
      </c>
      <c r="H124" s="120" t="s">
        <v>916</v>
      </c>
    </row>
    <row r="125" spans="1:8" x14ac:dyDescent="0.15">
      <c r="A125" s="120">
        <v>146</v>
      </c>
      <c r="B125" s="120">
        <v>2</v>
      </c>
      <c r="C125" s="120">
        <v>62</v>
      </c>
      <c r="D125" s="120" t="s">
        <v>138</v>
      </c>
      <c r="E125" s="135" t="s">
        <v>1594</v>
      </c>
      <c r="F125" s="120">
        <v>7272</v>
      </c>
      <c r="H125" s="120" t="s">
        <v>917</v>
      </c>
    </row>
    <row r="126" spans="1:8" x14ac:dyDescent="0.15">
      <c r="A126" s="120">
        <v>147</v>
      </c>
      <c r="B126" s="120">
        <v>2</v>
      </c>
      <c r="C126" s="120">
        <v>63</v>
      </c>
      <c r="D126" s="120" t="s">
        <v>139</v>
      </c>
      <c r="E126" s="135" t="s">
        <v>1594</v>
      </c>
      <c r="F126" s="120">
        <v>7273</v>
      </c>
      <c r="H126" s="120" t="s">
        <v>918</v>
      </c>
    </row>
    <row r="127" spans="1:8" x14ac:dyDescent="0.15">
      <c r="A127" s="120">
        <v>148</v>
      </c>
      <c r="B127" s="120">
        <v>2</v>
      </c>
      <c r="C127" s="120">
        <v>64</v>
      </c>
      <c r="D127" s="120" t="s">
        <v>140</v>
      </c>
      <c r="E127" s="135" t="s">
        <v>1594</v>
      </c>
      <c r="F127" s="120">
        <v>7274</v>
      </c>
      <c r="H127" s="120" t="s">
        <v>919</v>
      </c>
    </row>
    <row r="128" spans="1:8" x14ac:dyDescent="0.15">
      <c r="A128" s="120">
        <v>149</v>
      </c>
      <c r="B128" s="120">
        <v>2</v>
      </c>
      <c r="C128" s="120">
        <v>65</v>
      </c>
      <c r="D128" s="120" t="s">
        <v>141</v>
      </c>
      <c r="E128" s="135" t="s">
        <v>1594</v>
      </c>
      <c r="F128" s="120">
        <v>7275</v>
      </c>
      <c r="H128" s="120" t="s">
        <v>920</v>
      </c>
    </row>
    <row r="129" spans="1:8" x14ac:dyDescent="0.15">
      <c r="A129" s="120">
        <v>150</v>
      </c>
      <c r="B129" s="120">
        <v>2</v>
      </c>
      <c r="C129" s="120">
        <v>66</v>
      </c>
      <c r="D129" s="120" t="s">
        <v>142</v>
      </c>
      <c r="E129" s="135" t="s">
        <v>1594</v>
      </c>
      <c r="F129" s="120">
        <v>7276</v>
      </c>
      <c r="H129" s="120" t="s">
        <v>921</v>
      </c>
    </row>
    <row r="130" spans="1:8" x14ac:dyDescent="0.15">
      <c r="A130" s="120">
        <v>151</v>
      </c>
      <c r="B130" s="120">
        <v>2</v>
      </c>
      <c r="C130" s="120">
        <v>67</v>
      </c>
      <c r="D130" s="120" t="s">
        <v>143</v>
      </c>
      <c r="E130" s="135" t="s">
        <v>1594</v>
      </c>
      <c r="F130" s="120">
        <v>7277</v>
      </c>
      <c r="H130" s="120" t="s">
        <v>922</v>
      </c>
    </row>
    <row r="131" spans="1:8" x14ac:dyDescent="0.15">
      <c r="A131" s="120">
        <v>152</v>
      </c>
      <c r="B131" s="120">
        <v>2</v>
      </c>
      <c r="C131" s="120">
        <v>68</v>
      </c>
      <c r="D131" s="120" t="s">
        <v>144</v>
      </c>
      <c r="E131" s="135" t="s">
        <v>1594</v>
      </c>
      <c r="F131" s="120">
        <v>7278</v>
      </c>
      <c r="H131" s="120" t="s">
        <v>923</v>
      </c>
    </row>
    <row r="132" spans="1:8" x14ac:dyDescent="0.15">
      <c r="A132" s="120">
        <v>153</v>
      </c>
      <c r="B132" s="120">
        <v>2</v>
      </c>
      <c r="C132" s="120">
        <v>69</v>
      </c>
      <c r="D132" s="120" t="s">
        <v>145</v>
      </c>
      <c r="E132" s="135" t="s">
        <v>1594</v>
      </c>
      <c r="F132" s="120">
        <v>7279</v>
      </c>
      <c r="H132" s="120" t="s">
        <v>924</v>
      </c>
    </row>
    <row r="133" spans="1:8" x14ac:dyDescent="0.15">
      <c r="A133" s="120">
        <v>154</v>
      </c>
      <c r="B133" s="120">
        <v>2</v>
      </c>
      <c r="C133" s="120">
        <v>70</v>
      </c>
      <c r="D133" s="120" t="s">
        <v>1377</v>
      </c>
      <c r="E133" s="135" t="s">
        <v>1594</v>
      </c>
      <c r="F133" s="120">
        <v>7280</v>
      </c>
      <c r="H133" s="120" t="s">
        <v>925</v>
      </c>
    </row>
    <row r="134" spans="1:8" x14ac:dyDescent="0.15">
      <c r="A134" s="120">
        <v>155</v>
      </c>
      <c r="B134" s="120">
        <v>3</v>
      </c>
      <c r="C134" s="120">
        <v>1</v>
      </c>
      <c r="D134" s="120" t="s">
        <v>146</v>
      </c>
      <c r="E134" s="135" t="s">
        <v>1594</v>
      </c>
      <c r="F134" s="120">
        <v>7351</v>
      </c>
      <c r="H134" s="120" t="s">
        <v>1494</v>
      </c>
    </row>
    <row r="135" spans="1:8" x14ac:dyDescent="0.15">
      <c r="A135" s="120">
        <v>156</v>
      </c>
      <c r="B135" s="120">
        <v>3</v>
      </c>
      <c r="C135" s="120">
        <v>2</v>
      </c>
      <c r="D135" s="120" t="s">
        <v>147</v>
      </c>
      <c r="E135" s="135" t="s">
        <v>1594</v>
      </c>
      <c r="F135" s="120">
        <v>7352</v>
      </c>
      <c r="H135" s="120" t="s">
        <v>1495</v>
      </c>
    </row>
    <row r="136" spans="1:8" x14ac:dyDescent="0.15">
      <c r="A136" s="120">
        <v>159</v>
      </c>
      <c r="B136" s="120">
        <v>3</v>
      </c>
      <c r="C136" s="120">
        <v>5</v>
      </c>
      <c r="D136" s="120" t="s">
        <v>148</v>
      </c>
      <c r="E136" s="135" t="s">
        <v>1594</v>
      </c>
      <c r="F136" s="120">
        <v>7355</v>
      </c>
      <c r="H136" s="120" t="s">
        <v>1498</v>
      </c>
    </row>
    <row r="137" spans="1:8" x14ac:dyDescent="0.15">
      <c r="A137" s="120">
        <v>160</v>
      </c>
      <c r="B137" s="120">
        <v>3</v>
      </c>
      <c r="C137" s="120">
        <v>6</v>
      </c>
      <c r="D137" s="120" t="s">
        <v>149</v>
      </c>
      <c r="E137" s="135" t="s">
        <v>1594</v>
      </c>
      <c r="F137" s="120">
        <v>7356</v>
      </c>
      <c r="H137" s="120" t="s">
        <v>1499</v>
      </c>
    </row>
    <row r="138" spans="1:8" x14ac:dyDescent="0.15">
      <c r="A138" s="120">
        <v>161</v>
      </c>
      <c r="B138" s="120">
        <v>3</v>
      </c>
      <c r="C138" s="120">
        <v>7</v>
      </c>
      <c r="D138" s="120" t="s">
        <v>150</v>
      </c>
      <c r="E138" s="135" t="s">
        <v>1594</v>
      </c>
      <c r="F138" s="120">
        <v>7357</v>
      </c>
      <c r="H138" s="120" t="s">
        <v>1500</v>
      </c>
    </row>
    <row r="139" spans="1:8" x14ac:dyDescent="0.15">
      <c r="A139" s="120">
        <v>162</v>
      </c>
      <c r="B139" s="120">
        <v>3</v>
      </c>
      <c r="C139" s="120">
        <v>8</v>
      </c>
      <c r="D139" s="120" t="s">
        <v>151</v>
      </c>
      <c r="E139" s="135" t="s">
        <v>1594</v>
      </c>
      <c r="F139" s="120">
        <v>7358</v>
      </c>
      <c r="H139" s="120" t="s">
        <v>1501</v>
      </c>
    </row>
    <row r="140" spans="1:8" x14ac:dyDescent="0.15">
      <c r="A140" s="120">
        <v>163</v>
      </c>
      <c r="B140" s="120">
        <v>3</v>
      </c>
      <c r="C140" s="120">
        <v>9</v>
      </c>
      <c r="D140" s="120" t="s">
        <v>1379</v>
      </c>
      <c r="E140" s="135" t="s">
        <v>1594</v>
      </c>
      <c r="F140" s="120">
        <v>7359</v>
      </c>
      <c r="H140" s="120" t="s">
        <v>1502</v>
      </c>
    </row>
    <row r="141" spans="1:8" x14ac:dyDescent="0.15">
      <c r="A141" s="120">
        <v>168</v>
      </c>
      <c r="B141" s="120">
        <v>3</v>
      </c>
      <c r="C141" s="120">
        <v>10</v>
      </c>
      <c r="D141" s="120" t="s">
        <v>153</v>
      </c>
      <c r="E141" s="135" t="s">
        <v>1594</v>
      </c>
      <c r="F141" s="120">
        <v>7360</v>
      </c>
      <c r="H141" s="120" t="s">
        <v>1503</v>
      </c>
    </row>
    <row r="142" spans="1:8" x14ac:dyDescent="0.15">
      <c r="A142" s="120">
        <v>169</v>
      </c>
      <c r="B142" s="120">
        <v>3</v>
      </c>
      <c r="C142" s="120">
        <v>11</v>
      </c>
      <c r="D142" s="120" t="s">
        <v>154</v>
      </c>
      <c r="E142" s="135" t="s">
        <v>1594</v>
      </c>
      <c r="F142" s="120">
        <v>7361</v>
      </c>
      <c r="H142" s="120" t="s">
        <v>1504</v>
      </c>
    </row>
    <row r="143" spans="1:8" x14ac:dyDescent="0.15">
      <c r="A143" s="120">
        <v>171</v>
      </c>
      <c r="B143" s="120">
        <v>3</v>
      </c>
      <c r="C143" s="120">
        <v>13</v>
      </c>
      <c r="D143" s="120" t="s">
        <v>156</v>
      </c>
      <c r="E143" s="135" t="s">
        <v>1594</v>
      </c>
      <c r="F143" s="120">
        <v>7363</v>
      </c>
      <c r="H143" s="120" t="s">
        <v>1506</v>
      </c>
    </row>
    <row r="144" spans="1:8" x14ac:dyDescent="0.15">
      <c r="A144" s="120">
        <v>173</v>
      </c>
      <c r="B144" s="120">
        <v>3</v>
      </c>
      <c r="C144" s="120">
        <v>15</v>
      </c>
      <c r="D144" s="120" t="s">
        <v>158</v>
      </c>
      <c r="E144" s="135" t="s">
        <v>1594</v>
      </c>
      <c r="F144" s="120">
        <v>7365</v>
      </c>
      <c r="H144" s="120" t="s">
        <v>1508</v>
      </c>
    </row>
    <row r="145" spans="1:8" x14ac:dyDescent="0.15">
      <c r="A145" s="120">
        <v>174</v>
      </c>
      <c r="B145" s="120">
        <v>3</v>
      </c>
      <c r="C145" s="120">
        <v>16</v>
      </c>
      <c r="D145" s="120" t="s">
        <v>159</v>
      </c>
      <c r="E145" s="135" t="s">
        <v>1594</v>
      </c>
      <c r="F145" s="120">
        <v>7366</v>
      </c>
      <c r="H145" s="120" t="s">
        <v>1509</v>
      </c>
    </row>
    <row r="146" spans="1:8" x14ac:dyDescent="0.15">
      <c r="A146" s="120">
        <v>175</v>
      </c>
      <c r="B146" s="120">
        <v>3</v>
      </c>
      <c r="C146" s="120">
        <v>17</v>
      </c>
      <c r="D146" s="120" t="s">
        <v>160</v>
      </c>
      <c r="E146" s="135" t="s">
        <v>1594</v>
      </c>
      <c r="F146" s="120">
        <v>7367</v>
      </c>
      <c r="H146" s="120" t="s">
        <v>1510</v>
      </c>
    </row>
    <row r="147" spans="1:8" x14ac:dyDescent="0.15">
      <c r="A147" s="120">
        <v>176</v>
      </c>
      <c r="B147" s="120">
        <v>3</v>
      </c>
      <c r="C147" s="120">
        <v>18</v>
      </c>
      <c r="D147" s="120" t="s">
        <v>161</v>
      </c>
      <c r="E147" s="135" t="s">
        <v>1594</v>
      </c>
      <c r="F147" s="120">
        <v>7368</v>
      </c>
      <c r="H147" s="120" t="s">
        <v>1511</v>
      </c>
    </row>
    <row r="148" spans="1:8" x14ac:dyDescent="0.15">
      <c r="A148" s="120">
        <v>177</v>
      </c>
      <c r="B148" s="120">
        <v>3</v>
      </c>
      <c r="C148" s="120">
        <v>19</v>
      </c>
      <c r="D148" s="120" t="s">
        <v>162</v>
      </c>
      <c r="E148" s="135" t="s">
        <v>1594</v>
      </c>
      <c r="F148" s="120">
        <v>7369</v>
      </c>
      <c r="H148" s="120" t="s">
        <v>1512</v>
      </c>
    </row>
    <row r="149" spans="1:8" x14ac:dyDescent="0.15">
      <c r="A149" s="120">
        <v>178</v>
      </c>
      <c r="B149" s="120">
        <v>3</v>
      </c>
      <c r="C149" s="120">
        <v>20</v>
      </c>
      <c r="D149" s="120" t="s">
        <v>163</v>
      </c>
      <c r="E149" s="135" t="s">
        <v>1594</v>
      </c>
      <c r="F149" s="120">
        <v>7370</v>
      </c>
      <c r="H149" s="120" t="s">
        <v>1513</v>
      </c>
    </row>
    <row r="150" spans="1:8" x14ac:dyDescent="0.15">
      <c r="A150" s="120">
        <v>179</v>
      </c>
      <c r="B150" s="120">
        <v>3</v>
      </c>
      <c r="C150" s="120">
        <v>21</v>
      </c>
      <c r="D150" s="120" t="s">
        <v>164</v>
      </c>
      <c r="E150" s="135" t="s">
        <v>1594</v>
      </c>
      <c r="F150" s="120">
        <v>7371</v>
      </c>
      <c r="H150" s="135" t="s">
        <v>1590</v>
      </c>
    </row>
    <row r="151" spans="1:8" x14ac:dyDescent="0.15">
      <c r="A151" s="120">
        <v>180</v>
      </c>
      <c r="B151" s="120">
        <v>3</v>
      </c>
      <c r="C151" s="120">
        <v>22</v>
      </c>
      <c r="D151" s="120" t="s">
        <v>165</v>
      </c>
      <c r="E151" s="135" t="s">
        <v>1594</v>
      </c>
      <c r="F151" s="120">
        <v>7372</v>
      </c>
      <c r="H151" s="120" t="s">
        <v>1515</v>
      </c>
    </row>
    <row r="152" spans="1:8" x14ac:dyDescent="0.15">
      <c r="A152" s="120">
        <v>181</v>
      </c>
      <c r="B152" s="120">
        <v>3</v>
      </c>
      <c r="C152" s="120">
        <v>23</v>
      </c>
      <c r="D152" s="135" t="s">
        <v>1588</v>
      </c>
      <c r="E152" s="135" t="s">
        <v>1594</v>
      </c>
      <c r="F152" s="120">
        <v>7373</v>
      </c>
      <c r="H152" s="120" t="s">
        <v>1516</v>
      </c>
    </row>
    <row r="153" spans="1:8" x14ac:dyDescent="0.15">
      <c r="A153" s="120">
        <v>186</v>
      </c>
      <c r="B153" s="120">
        <v>3</v>
      </c>
      <c r="C153" s="120">
        <v>28</v>
      </c>
      <c r="D153" s="120" t="s">
        <v>167</v>
      </c>
      <c r="E153" s="135" t="s">
        <v>1594</v>
      </c>
      <c r="F153" s="120">
        <v>7378</v>
      </c>
      <c r="H153" s="120" t="s">
        <v>981</v>
      </c>
    </row>
    <row r="154" spans="1:8" x14ac:dyDescent="0.15">
      <c r="A154" s="120">
        <v>187</v>
      </c>
      <c r="B154" s="120">
        <v>3</v>
      </c>
      <c r="C154" s="120">
        <v>29</v>
      </c>
      <c r="D154" s="120" t="s">
        <v>168</v>
      </c>
      <c r="E154" s="135" t="s">
        <v>1594</v>
      </c>
      <c r="F154" s="120">
        <v>7379</v>
      </c>
      <c r="H154" s="120" t="s">
        <v>982</v>
      </c>
    </row>
    <row r="155" spans="1:8" x14ac:dyDescent="0.15">
      <c r="A155" s="120">
        <v>188</v>
      </c>
      <c r="B155" s="120">
        <v>3</v>
      </c>
      <c r="C155" s="120">
        <v>30</v>
      </c>
      <c r="D155" s="120" t="s">
        <v>169</v>
      </c>
      <c r="E155" s="135" t="s">
        <v>1594</v>
      </c>
      <c r="F155" s="120">
        <v>7380</v>
      </c>
      <c r="H155" s="120" t="s">
        <v>983</v>
      </c>
    </row>
    <row r="156" spans="1:8" x14ac:dyDescent="0.15">
      <c r="A156" s="120">
        <v>189</v>
      </c>
      <c r="B156" s="120">
        <v>3</v>
      </c>
      <c r="C156" s="120">
        <v>31</v>
      </c>
      <c r="D156" s="120" t="s">
        <v>170</v>
      </c>
      <c r="E156" s="135" t="s">
        <v>1594</v>
      </c>
      <c r="F156" s="120">
        <v>7381</v>
      </c>
      <c r="H156" s="120" t="s">
        <v>984</v>
      </c>
    </row>
    <row r="157" spans="1:8" x14ac:dyDescent="0.15">
      <c r="A157" s="120">
        <v>190</v>
      </c>
      <c r="B157" s="120">
        <v>3</v>
      </c>
      <c r="C157" s="120">
        <v>32</v>
      </c>
      <c r="D157" s="120" t="s">
        <v>171</v>
      </c>
      <c r="E157" s="135" t="s">
        <v>1594</v>
      </c>
      <c r="F157" s="120">
        <v>7382</v>
      </c>
      <c r="H157" s="120" t="s">
        <v>985</v>
      </c>
    </row>
    <row r="158" spans="1:8" x14ac:dyDescent="0.15">
      <c r="A158" s="120">
        <v>191</v>
      </c>
      <c r="B158" s="120">
        <v>3</v>
      </c>
      <c r="C158" s="120">
        <v>33</v>
      </c>
      <c r="D158" s="120" t="s">
        <v>172</v>
      </c>
      <c r="E158" s="135" t="s">
        <v>1594</v>
      </c>
      <c r="F158" s="120">
        <v>7383</v>
      </c>
      <c r="H158" s="120" t="s">
        <v>986</v>
      </c>
    </row>
    <row r="159" spans="1:8" x14ac:dyDescent="0.15">
      <c r="A159" s="120">
        <v>192</v>
      </c>
      <c r="B159" s="120">
        <v>3</v>
      </c>
      <c r="C159" s="120">
        <v>34</v>
      </c>
      <c r="D159" s="135" t="s">
        <v>173</v>
      </c>
      <c r="E159" s="135" t="s">
        <v>1594</v>
      </c>
      <c r="F159" s="120">
        <v>7384</v>
      </c>
      <c r="H159" s="120" t="s">
        <v>987</v>
      </c>
    </row>
    <row r="160" spans="1:8" x14ac:dyDescent="0.15">
      <c r="A160" s="120">
        <v>193</v>
      </c>
      <c r="B160" s="120">
        <v>3</v>
      </c>
      <c r="C160" s="120">
        <v>35</v>
      </c>
      <c r="D160" s="135" t="s">
        <v>1589</v>
      </c>
      <c r="E160" s="135" t="s">
        <v>1594</v>
      </c>
      <c r="F160" s="120">
        <v>7385</v>
      </c>
      <c r="H160" s="120" t="s">
        <v>988</v>
      </c>
    </row>
    <row r="161" spans="1:8" x14ac:dyDescent="0.15">
      <c r="A161" s="120">
        <v>194</v>
      </c>
      <c r="B161" s="120">
        <v>3</v>
      </c>
      <c r="C161" s="120">
        <v>36</v>
      </c>
      <c r="D161" s="120" t="s">
        <v>175</v>
      </c>
      <c r="E161" s="135" t="s">
        <v>1594</v>
      </c>
      <c r="F161" s="120">
        <v>7386</v>
      </c>
      <c r="H161" s="120" t="s">
        <v>989</v>
      </c>
    </row>
    <row r="162" spans="1:8" x14ac:dyDescent="0.15">
      <c r="A162" s="120">
        <v>195</v>
      </c>
      <c r="B162" s="120">
        <v>3</v>
      </c>
      <c r="C162" s="120">
        <v>37</v>
      </c>
      <c r="D162" s="120" t="s">
        <v>176</v>
      </c>
      <c r="E162" s="135" t="s">
        <v>1594</v>
      </c>
      <c r="F162" s="120">
        <v>7387</v>
      </c>
      <c r="H162" s="120" t="s">
        <v>990</v>
      </c>
    </row>
    <row r="163" spans="1:8" x14ac:dyDescent="0.15">
      <c r="A163" s="120">
        <v>196</v>
      </c>
      <c r="B163" s="120">
        <v>3</v>
      </c>
      <c r="C163" s="120">
        <v>38</v>
      </c>
      <c r="D163" s="120" t="s">
        <v>177</v>
      </c>
      <c r="E163" s="135" t="s">
        <v>1594</v>
      </c>
      <c r="F163" s="120">
        <v>7388</v>
      </c>
      <c r="H163" s="120" t="s">
        <v>991</v>
      </c>
    </row>
    <row r="164" spans="1:8" x14ac:dyDescent="0.15">
      <c r="A164" s="120">
        <v>197</v>
      </c>
      <c r="B164" s="120">
        <v>3</v>
      </c>
      <c r="C164" s="120">
        <v>39</v>
      </c>
      <c r="D164" s="120" t="s">
        <v>178</v>
      </c>
      <c r="E164" s="135" t="s">
        <v>1594</v>
      </c>
      <c r="F164" s="120">
        <v>7389</v>
      </c>
      <c r="H164" s="120" t="s">
        <v>992</v>
      </c>
    </row>
    <row r="165" spans="1:8" x14ac:dyDescent="0.15">
      <c r="A165" s="120">
        <v>198</v>
      </c>
      <c r="B165" s="120">
        <v>3</v>
      </c>
      <c r="C165" s="120">
        <v>40</v>
      </c>
      <c r="D165" s="120" t="s">
        <v>179</v>
      </c>
      <c r="E165" s="135" t="s">
        <v>1594</v>
      </c>
      <c r="F165" s="120">
        <v>7390</v>
      </c>
      <c r="H165" s="120" t="s">
        <v>993</v>
      </c>
    </row>
    <row r="166" spans="1:8" x14ac:dyDescent="0.15">
      <c r="A166" s="120">
        <v>199</v>
      </c>
      <c r="B166" s="120">
        <v>3</v>
      </c>
      <c r="C166" s="120">
        <v>41</v>
      </c>
      <c r="D166" s="120" t="s">
        <v>180</v>
      </c>
      <c r="E166" s="135" t="s">
        <v>1594</v>
      </c>
      <c r="F166" s="120">
        <v>7391</v>
      </c>
      <c r="H166" s="120" t="s">
        <v>994</v>
      </c>
    </row>
    <row r="167" spans="1:8" x14ac:dyDescent="0.15">
      <c r="A167" s="120">
        <v>200</v>
      </c>
      <c r="B167" s="120">
        <v>3</v>
      </c>
      <c r="C167" s="120">
        <v>42</v>
      </c>
      <c r="D167" s="120" t="s">
        <v>181</v>
      </c>
      <c r="E167" s="135" t="s">
        <v>1594</v>
      </c>
      <c r="F167" s="120">
        <v>7392</v>
      </c>
      <c r="H167" s="120" t="s">
        <v>995</v>
      </c>
    </row>
    <row r="168" spans="1:8" x14ac:dyDescent="0.15">
      <c r="A168" s="120">
        <v>201</v>
      </c>
      <c r="B168" s="120">
        <v>3</v>
      </c>
      <c r="C168" s="120">
        <v>43</v>
      </c>
      <c r="D168" s="120" t="s">
        <v>182</v>
      </c>
      <c r="E168" s="135" t="s">
        <v>1594</v>
      </c>
      <c r="F168" s="120">
        <v>7393</v>
      </c>
      <c r="H168" s="120" t="s">
        <v>996</v>
      </c>
    </row>
    <row r="169" spans="1:8" x14ac:dyDescent="0.15">
      <c r="A169" s="120">
        <v>202</v>
      </c>
      <c r="B169" s="120">
        <v>3</v>
      </c>
      <c r="C169" s="120">
        <v>44</v>
      </c>
      <c r="D169" s="120" t="s">
        <v>183</v>
      </c>
      <c r="E169" s="135" t="s">
        <v>1594</v>
      </c>
      <c r="F169" s="120">
        <v>7394</v>
      </c>
      <c r="H169" s="120" t="s">
        <v>997</v>
      </c>
    </row>
    <row r="170" spans="1:8" x14ac:dyDescent="0.15">
      <c r="A170" s="120">
        <v>204</v>
      </c>
      <c r="B170" s="120">
        <v>3</v>
      </c>
      <c r="C170" s="120">
        <v>46</v>
      </c>
      <c r="D170" s="120" t="s">
        <v>185</v>
      </c>
      <c r="E170" s="135" t="s">
        <v>1594</v>
      </c>
      <c r="F170" s="120">
        <v>7396</v>
      </c>
      <c r="H170" s="120" t="s">
        <v>999</v>
      </c>
    </row>
    <row r="171" spans="1:8" x14ac:dyDescent="0.15">
      <c r="A171" s="120">
        <v>205</v>
      </c>
      <c r="B171" s="120">
        <v>3</v>
      </c>
      <c r="C171" s="120">
        <v>47</v>
      </c>
      <c r="D171" s="120" t="s">
        <v>186</v>
      </c>
      <c r="E171" s="135" t="s">
        <v>1594</v>
      </c>
      <c r="F171" s="120">
        <v>7397</v>
      </c>
      <c r="H171" s="120" t="s">
        <v>1000</v>
      </c>
    </row>
    <row r="172" spans="1:8" x14ac:dyDescent="0.15">
      <c r="A172" s="120">
        <v>206</v>
      </c>
      <c r="B172" s="120">
        <v>3</v>
      </c>
      <c r="C172" s="120">
        <v>48</v>
      </c>
      <c r="D172" s="120" t="s">
        <v>187</v>
      </c>
      <c r="E172" s="135" t="s">
        <v>1594</v>
      </c>
      <c r="F172" s="120">
        <v>7398</v>
      </c>
      <c r="H172" s="120" t="s">
        <v>1001</v>
      </c>
    </row>
    <row r="173" spans="1:8" x14ac:dyDescent="0.15">
      <c r="A173" s="120">
        <v>207</v>
      </c>
      <c r="B173" s="120">
        <v>3</v>
      </c>
      <c r="C173" s="120">
        <v>49</v>
      </c>
      <c r="D173" s="120" t="s">
        <v>188</v>
      </c>
      <c r="E173" s="135" t="s">
        <v>1594</v>
      </c>
      <c r="F173" s="120">
        <v>7399</v>
      </c>
      <c r="H173" s="120" t="s">
        <v>1002</v>
      </c>
    </row>
    <row r="174" spans="1:8" x14ac:dyDescent="0.15">
      <c r="A174" s="120">
        <v>208</v>
      </c>
      <c r="B174" s="120">
        <v>3</v>
      </c>
      <c r="C174" s="120">
        <v>50</v>
      </c>
      <c r="D174" s="120" t="s">
        <v>189</v>
      </c>
      <c r="E174" s="135" t="s">
        <v>1594</v>
      </c>
      <c r="F174" s="120">
        <v>7400</v>
      </c>
      <c r="H174" s="120" t="s">
        <v>1003</v>
      </c>
    </row>
    <row r="175" spans="1:8" x14ac:dyDescent="0.15">
      <c r="A175" s="120">
        <v>209</v>
      </c>
      <c r="B175" s="120">
        <v>3</v>
      </c>
      <c r="C175" s="120">
        <v>51</v>
      </c>
      <c r="D175" s="120" t="s">
        <v>190</v>
      </c>
      <c r="E175" s="135" t="s">
        <v>1594</v>
      </c>
      <c r="F175" s="120">
        <v>7401</v>
      </c>
      <c r="H175" s="120" t="s">
        <v>1004</v>
      </c>
    </row>
    <row r="176" spans="1:8" x14ac:dyDescent="0.15">
      <c r="A176" s="120">
        <v>210</v>
      </c>
      <c r="B176" s="120">
        <v>3</v>
      </c>
      <c r="C176" s="120">
        <v>52</v>
      </c>
      <c r="D176" s="120" t="s">
        <v>191</v>
      </c>
      <c r="E176" s="135" t="s">
        <v>1594</v>
      </c>
      <c r="F176" s="120">
        <v>7402</v>
      </c>
      <c r="H176" s="120" t="s">
        <v>1005</v>
      </c>
    </row>
    <row r="177" spans="1:8" x14ac:dyDescent="0.15">
      <c r="A177" s="120">
        <v>211</v>
      </c>
      <c r="B177" s="120">
        <v>3</v>
      </c>
      <c r="C177" s="120">
        <v>53</v>
      </c>
      <c r="D177" s="120" t="s">
        <v>192</v>
      </c>
      <c r="E177" s="135" t="s">
        <v>1594</v>
      </c>
      <c r="F177" s="120">
        <v>7403</v>
      </c>
      <c r="H177" s="120" t="s">
        <v>1006</v>
      </c>
    </row>
    <row r="178" spans="1:8" x14ac:dyDescent="0.15">
      <c r="A178" s="120">
        <v>212</v>
      </c>
      <c r="B178" s="120">
        <v>3</v>
      </c>
      <c r="C178" s="120">
        <v>54</v>
      </c>
      <c r="D178" s="120" t="s">
        <v>193</v>
      </c>
      <c r="E178" s="135" t="s">
        <v>1594</v>
      </c>
      <c r="F178" s="120">
        <v>7404</v>
      </c>
      <c r="H178" s="120" t="s">
        <v>1007</v>
      </c>
    </row>
    <row r="179" spans="1:8" x14ac:dyDescent="0.15">
      <c r="A179" s="120">
        <v>213</v>
      </c>
      <c r="B179" s="120">
        <v>3</v>
      </c>
      <c r="C179" s="120">
        <v>55</v>
      </c>
      <c r="D179" s="120" t="s">
        <v>194</v>
      </c>
      <c r="E179" s="135" t="s">
        <v>1594</v>
      </c>
      <c r="F179" s="120">
        <v>7405</v>
      </c>
      <c r="H179" s="120" t="s">
        <v>1008</v>
      </c>
    </row>
    <row r="180" spans="1:8" x14ac:dyDescent="0.15">
      <c r="A180" s="120">
        <v>214</v>
      </c>
      <c r="B180" s="120">
        <v>3</v>
      </c>
      <c r="C180" s="120">
        <v>56</v>
      </c>
      <c r="D180" s="120" t="s">
        <v>195</v>
      </c>
      <c r="E180" s="135" t="s">
        <v>1594</v>
      </c>
      <c r="F180" s="120">
        <v>7406</v>
      </c>
      <c r="H180" s="120" t="s">
        <v>1009</v>
      </c>
    </row>
    <row r="181" spans="1:8" x14ac:dyDescent="0.15">
      <c r="A181" s="120">
        <v>215</v>
      </c>
      <c r="B181" s="120">
        <v>3</v>
      </c>
      <c r="C181" s="120">
        <v>57</v>
      </c>
      <c r="D181" s="120" t="s">
        <v>196</v>
      </c>
      <c r="E181" s="135" t="s">
        <v>1594</v>
      </c>
      <c r="F181" s="120">
        <v>7407</v>
      </c>
      <c r="H181" s="120" t="s">
        <v>1010</v>
      </c>
    </row>
    <row r="182" spans="1:8" x14ac:dyDescent="0.15">
      <c r="A182" s="120">
        <v>216</v>
      </c>
      <c r="B182" s="120">
        <v>3</v>
      </c>
      <c r="C182" s="120">
        <v>58</v>
      </c>
      <c r="D182" s="120" t="s">
        <v>197</v>
      </c>
      <c r="E182" s="135" t="s">
        <v>1594</v>
      </c>
      <c r="F182" s="120">
        <v>7408</v>
      </c>
      <c r="H182" s="120" t="s">
        <v>1011</v>
      </c>
    </row>
    <row r="183" spans="1:8" x14ac:dyDescent="0.15">
      <c r="A183" s="120">
        <v>217</v>
      </c>
      <c r="B183" s="120">
        <v>3</v>
      </c>
      <c r="C183" s="120">
        <v>59</v>
      </c>
      <c r="D183" s="120" t="s">
        <v>198</v>
      </c>
      <c r="E183" s="135" t="s">
        <v>1594</v>
      </c>
      <c r="F183" s="120">
        <v>7409</v>
      </c>
      <c r="H183" s="120" t="s">
        <v>1012</v>
      </c>
    </row>
    <row r="184" spans="1:8" x14ac:dyDescent="0.15">
      <c r="A184" s="120">
        <v>218</v>
      </c>
      <c r="B184" s="120">
        <v>3</v>
      </c>
      <c r="C184" s="120">
        <v>60</v>
      </c>
      <c r="D184" s="120" t="s">
        <v>199</v>
      </c>
      <c r="E184" s="135" t="s">
        <v>1594</v>
      </c>
      <c r="F184" s="120">
        <v>7410</v>
      </c>
      <c r="H184" s="120" t="s">
        <v>1013</v>
      </c>
    </row>
    <row r="185" spans="1:8" x14ac:dyDescent="0.15">
      <c r="A185" s="120">
        <v>219</v>
      </c>
      <c r="B185" s="120">
        <v>3</v>
      </c>
      <c r="C185" s="120">
        <v>61</v>
      </c>
      <c r="D185" s="120" t="s">
        <v>200</v>
      </c>
      <c r="E185" s="135" t="s">
        <v>1594</v>
      </c>
      <c r="F185" s="120">
        <v>7411</v>
      </c>
      <c r="H185" s="120" t="s">
        <v>1014</v>
      </c>
    </row>
    <row r="186" spans="1:8" x14ac:dyDescent="0.15">
      <c r="A186" s="120">
        <v>220</v>
      </c>
      <c r="B186" s="120">
        <v>3</v>
      </c>
      <c r="C186" s="120">
        <v>62</v>
      </c>
      <c r="D186" s="120" t="s">
        <v>201</v>
      </c>
      <c r="E186" s="135" t="s">
        <v>1594</v>
      </c>
      <c r="F186" s="120">
        <v>7412</v>
      </c>
      <c r="H186" s="120" t="s">
        <v>1015</v>
      </c>
    </row>
    <row r="187" spans="1:8" x14ac:dyDescent="0.15">
      <c r="A187" s="120">
        <v>221</v>
      </c>
      <c r="B187" s="120">
        <v>3</v>
      </c>
      <c r="C187" s="120">
        <v>63</v>
      </c>
      <c r="D187" s="120" t="s">
        <v>202</v>
      </c>
      <c r="E187" s="135" t="s">
        <v>1594</v>
      </c>
      <c r="F187" s="120">
        <v>7413</v>
      </c>
      <c r="H187" s="120" t="s">
        <v>1016</v>
      </c>
    </row>
    <row r="188" spans="1:8" x14ac:dyDescent="0.15">
      <c r="A188" s="120">
        <v>222</v>
      </c>
      <c r="B188" s="120">
        <v>3</v>
      </c>
      <c r="C188" s="120">
        <v>64</v>
      </c>
      <c r="D188" s="120" t="s">
        <v>203</v>
      </c>
      <c r="E188" s="135" t="s">
        <v>1594</v>
      </c>
      <c r="F188" s="120">
        <v>7414</v>
      </c>
      <c r="H188" s="120" t="s">
        <v>1017</v>
      </c>
    </row>
    <row r="189" spans="1:8" x14ac:dyDescent="0.15">
      <c r="A189" s="120">
        <v>223</v>
      </c>
      <c r="B189" s="120">
        <v>3</v>
      </c>
      <c r="C189" s="120">
        <v>65</v>
      </c>
      <c r="D189" s="120" t="s">
        <v>204</v>
      </c>
      <c r="E189" s="135" t="s">
        <v>1594</v>
      </c>
      <c r="F189" s="120">
        <v>7415</v>
      </c>
      <c r="H189" s="120" t="s">
        <v>1018</v>
      </c>
    </row>
    <row r="190" spans="1:8" x14ac:dyDescent="0.15">
      <c r="A190" s="120">
        <v>224</v>
      </c>
      <c r="B190" s="120">
        <v>3</v>
      </c>
      <c r="C190" s="120">
        <v>66</v>
      </c>
      <c r="D190" s="120" t="s">
        <v>205</v>
      </c>
      <c r="E190" s="135" t="s">
        <v>1594</v>
      </c>
      <c r="F190" s="120">
        <v>7416</v>
      </c>
      <c r="H190" s="120" t="s">
        <v>1019</v>
      </c>
    </row>
    <row r="191" spans="1:8" x14ac:dyDescent="0.15">
      <c r="A191" s="120">
        <v>225</v>
      </c>
      <c r="B191" s="120">
        <v>3</v>
      </c>
      <c r="C191" s="120">
        <v>67</v>
      </c>
      <c r="D191" s="120" t="s">
        <v>206</v>
      </c>
      <c r="E191" s="135" t="s">
        <v>1594</v>
      </c>
      <c r="F191" s="120">
        <v>7417</v>
      </c>
      <c r="H191" s="120" t="s">
        <v>1020</v>
      </c>
    </row>
    <row r="192" spans="1:8" x14ac:dyDescent="0.15">
      <c r="A192" s="120">
        <v>226</v>
      </c>
      <c r="B192" s="120">
        <v>3</v>
      </c>
      <c r="C192" s="120">
        <v>68</v>
      </c>
      <c r="D192" s="120" t="s">
        <v>207</v>
      </c>
      <c r="E192" s="135" t="s">
        <v>1594</v>
      </c>
      <c r="F192" s="120">
        <v>7418</v>
      </c>
      <c r="H192" s="120" t="s">
        <v>1021</v>
      </c>
    </row>
    <row r="193" spans="1:8" x14ac:dyDescent="0.15">
      <c r="A193" s="120">
        <v>227</v>
      </c>
      <c r="B193" s="120">
        <v>3</v>
      </c>
      <c r="C193" s="120">
        <v>69</v>
      </c>
      <c r="D193" s="120" t="s">
        <v>208</v>
      </c>
      <c r="E193" s="135" t="s">
        <v>1594</v>
      </c>
      <c r="F193" s="120">
        <v>7419</v>
      </c>
      <c r="H193" s="120" t="s">
        <v>1022</v>
      </c>
    </row>
    <row r="194" spans="1:8" x14ac:dyDescent="0.15">
      <c r="A194" s="120">
        <v>228</v>
      </c>
      <c r="B194" s="120">
        <v>3</v>
      </c>
      <c r="C194" s="120">
        <v>70</v>
      </c>
      <c r="D194" s="120" t="s">
        <v>1380</v>
      </c>
      <c r="E194" s="135" t="s">
        <v>1594</v>
      </c>
      <c r="F194" s="120">
        <v>7420</v>
      </c>
      <c r="H194" s="120" t="s">
        <v>1023</v>
      </c>
    </row>
  </sheetData>
  <phoneticPr fontId="14" type="noConversion"/>
  <conditionalFormatting sqref="D1:D1048576">
    <cfRule type="containsText" dxfId="17" priority="1" operator="containsText" text="4042">
      <formula>NOT(ISERROR(SEARCH("4042",D1)))</formula>
    </cfRule>
    <cfRule type="containsText" dxfId="16" priority="2" operator="containsText" text="4041">
      <formula>NOT(ISERROR(SEARCH("4041",D1)))</formula>
    </cfRule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workbookViewId="0">
      <selection activeCell="D15" sqref="D15"/>
    </sheetView>
  </sheetViews>
  <sheetFormatPr defaultColWidth="9" defaultRowHeight="13.5" x14ac:dyDescent="0.15"/>
  <cols>
    <col min="4" max="4" width="31.625" bestFit="1" customWidth="1"/>
    <col min="5" max="5" width="19.375" bestFit="1" customWidth="1"/>
  </cols>
  <sheetData>
    <row r="3" spans="1:6" x14ac:dyDescent="0.15">
      <c r="A3">
        <v>3</v>
      </c>
      <c r="B3">
        <v>1</v>
      </c>
      <c r="C3">
        <v>3</v>
      </c>
      <c r="D3" t="s">
        <v>209</v>
      </c>
      <c r="E3" t="s">
        <v>777</v>
      </c>
      <c r="F3">
        <v>7073</v>
      </c>
    </row>
    <row r="4" spans="1:6" x14ac:dyDescent="0.15">
      <c r="A4">
        <v>4</v>
      </c>
      <c r="B4">
        <v>1</v>
      </c>
      <c r="C4">
        <v>4</v>
      </c>
      <c r="D4" t="s">
        <v>210</v>
      </c>
      <c r="E4" t="s">
        <v>778</v>
      </c>
      <c r="F4">
        <v>7074</v>
      </c>
    </row>
    <row r="5" spans="1:6" x14ac:dyDescent="0.15">
      <c r="A5">
        <v>24</v>
      </c>
      <c r="B5">
        <v>1</v>
      </c>
      <c r="C5">
        <v>24</v>
      </c>
      <c r="D5" t="s">
        <v>211</v>
      </c>
      <c r="E5" t="s">
        <v>781</v>
      </c>
      <c r="F5">
        <v>7094</v>
      </c>
    </row>
    <row r="6" spans="1:6" x14ac:dyDescent="0.15">
      <c r="A6">
        <v>25</v>
      </c>
      <c r="B6">
        <v>1</v>
      </c>
      <c r="C6">
        <v>25</v>
      </c>
      <c r="D6" t="s">
        <v>212</v>
      </c>
      <c r="E6" t="s">
        <v>782</v>
      </c>
      <c r="F6">
        <v>7095</v>
      </c>
    </row>
    <row r="7" spans="1:6" x14ac:dyDescent="0.15">
      <c r="A7">
        <v>26</v>
      </c>
      <c r="B7">
        <v>1</v>
      </c>
      <c r="C7">
        <v>26</v>
      </c>
      <c r="D7" t="s">
        <v>213</v>
      </c>
      <c r="E7" t="s">
        <v>783</v>
      </c>
      <c r="F7">
        <v>7096</v>
      </c>
    </row>
    <row r="8" spans="1:6" x14ac:dyDescent="0.15">
      <c r="A8">
        <v>27</v>
      </c>
      <c r="B8">
        <v>1</v>
      </c>
      <c r="C8">
        <v>27</v>
      </c>
      <c r="D8" t="s">
        <v>214</v>
      </c>
      <c r="E8" t="s">
        <v>784</v>
      </c>
      <c r="F8">
        <v>7097</v>
      </c>
    </row>
    <row r="9" spans="1:6" x14ac:dyDescent="0.15">
      <c r="A9">
        <v>73</v>
      </c>
      <c r="B9">
        <v>2</v>
      </c>
      <c r="C9">
        <v>3</v>
      </c>
      <c r="D9" t="s">
        <v>215</v>
      </c>
      <c r="E9" t="s">
        <v>875</v>
      </c>
      <c r="F9">
        <v>7213</v>
      </c>
    </row>
    <row r="10" spans="1:6" x14ac:dyDescent="0.15">
      <c r="A10">
        <v>74</v>
      </c>
      <c r="B10">
        <v>2</v>
      </c>
      <c r="C10">
        <v>4</v>
      </c>
      <c r="D10" t="s">
        <v>216</v>
      </c>
      <c r="E10" t="s">
        <v>876</v>
      </c>
      <c r="F10">
        <v>7214</v>
      </c>
    </row>
    <row r="11" spans="1:6" x14ac:dyDescent="0.15">
      <c r="A11">
        <v>94</v>
      </c>
      <c r="B11">
        <v>2</v>
      </c>
      <c r="C11">
        <v>24</v>
      </c>
      <c r="D11" t="s">
        <v>217</v>
      </c>
      <c r="E11" t="s">
        <v>879</v>
      </c>
      <c r="F11">
        <v>7234</v>
      </c>
    </row>
    <row r="12" spans="1:6" x14ac:dyDescent="0.15">
      <c r="A12">
        <v>95</v>
      </c>
      <c r="B12">
        <v>2</v>
      </c>
      <c r="C12">
        <v>25</v>
      </c>
      <c r="D12" t="s">
        <v>218</v>
      </c>
      <c r="E12" t="s">
        <v>880</v>
      </c>
      <c r="F12">
        <v>7235</v>
      </c>
    </row>
    <row r="13" spans="1:6" x14ac:dyDescent="0.15">
      <c r="A13">
        <v>96</v>
      </c>
      <c r="B13">
        <v>2</v>
      </c>
      <c r="C13">
        <v>26</v>
      </c>
      <c r="D13" t="s">
        <v>219</v>
      </c>
      <c r="E13" t="s">
        <v>881</v>
      </c>
      <c r="F13">
        <v>7236</v>
      </c>
    </row>
    <row r="14" spans="1:6" x14ac:dyDescent="0.15">
      <c r="A14">
        <v>97</v>
      </c>
      <c r="B14">
        <v>2</v>
      </c>
      <c r="C14">
        <v>27</v>
      </c>
      <c r="D14" t="s">
        <v>220</v>
      </c>
      <c r="E14" t="s">
        <v>882</v>
      </c>
      <c r="F14">
        <v>7237</v>
      </c>
    </row>
    <row r="15" spans="1:6" x14ac:dyDescent="0.15">
      <c r="A15">
        <v>143</v>
      </c>
      <c r="B15">
        <v>3</v>
      </c>
      <c r="C15">
        <v>3</v>
      </c>
      <c r="D15" t="s">
        <v>221</v>
      </c>
      <c r="E15" t="s">
        <v>973</v>
      </c>
      <c r="F15">
        <v>7353</v>
      </c>
    </row>
    <row r="16" spans="1:6" x14ac:dyDescent="0.15">
      <c r="A16">
        <v>144</v>
      </c>
      <c r="B16">
        <v>3</v>
      </c>
      <c r="C16">
        <v>4</v>
      </c>
      <c r="D16" t="s">
        <v>222</v>
      </c>
      <c r="E16" t="s">
        <v>974</v>
      </c>
      <c r="F16">
        <v>7354</v>
      </c>
    </row>
    <row r="17" spans="1:6" x14ac:dyDescent="0.15">
      <c r="A17">
        <v>164</v>
      </c>
      <c r="B17">
        <v>3</v>
      </c>
      <c r="C17">
        <v>24</v>
      </c>
      <c r="D17" t="s">
        <v>223</v>
      </c>
      <c r="E17" t="s">
        <v>977</v>
      </c>
      <c r="F17">
        <v>7374</v>
      </c>
    </row>
    <row r="18" spans="1:6" x14ac:dyDescent="0.15">
      <c r="A18">
        <v>165</v>
      </c>
      <c r="B18">
        <v>3</v>
      </c>
      <c r="C18">
        <v>25</v>
      </c>
      <c r="D18" t="s">
        <v>224</v>
      </c>
      <c r="E18" t="s">
        <v>978</v>
      </c>
      <c r="F18">
        <v>7375</v>
      </c>
    </row>
    <row r="19" spans="1:6" x14ac:dyDescent="0.15">
      <c r="A19">
        <v>166</v>
      </c>
      <c r="B19">
        <v>3</v>
      </c>
      <c r="C19">
        <v>26</v>
      </c>
      <c r="D19" t="s">
        <v>225</v>
      </c>
      <c r="E19" t="s">
        <v>979</v>
      </c>
      <c r="F19">
        <v>7376</v>
      </c>
    </row>
    <row r="20" spans="1:6" x14ac:dyDescent="0.15">
      <c r="A20">
        <v>167</v>
      </c>
      <c r="B20">
        <v>3</v>
      </c>
      <c r="C20">
        <v>27</v>
      </c>
      <c r="D20" t="s">
        <v>226</v>
      </c>
      <c r="E20" t="s">
        <v>980</v>
      </c>
      <c r="F20">
        <v>7377</v>
      </c>
    </row>
    <row r="27" spans="1:6" x14ac:dyDescent="0.15">
      <c r="A27" s="3">
        <v>170</v>
      </c>
      <c r="B27" s="3">
        <v>3</v>
      </c>
      <c r="C27" s="3">
        <v>12</v>
      </c>
      <c r="D27" s="3" t="s">
        <v>1591</v>
      </c>
      <c r="E27" s="3" t="s">
        <v>1505</v>
      </c>
      <c r="F27" s="3">
        <v>7362</v>
      </c>
    </row>
    <row r="28" spans="1:6" x14ac:dyDescent="0.15">
      <c r="A28" s="3">
        <v>172</v>
      </c>
      <c r="B28" s="3">
        <v>3</v>
      </c>
      <c r="C28" s="3">
        <v>14</v>
      </c>
      <c r="D28" s="3" t="s">
        <v>1592</v>
      </c>
      <c r="E28" s="3" t="s">
        <v>1507</v>
      </c>
      <c r="F28" s="3">
        <v>7364</v>
      </c>
    </row>
    <row r="29" spans="1:6" x14ac:dyDescent="0.15">
      <c r="A29" s="3">
        <v>203</v>
      </c>
      <c r="B29" s="3">
        <v>3</v>
      </c>
      <c r="C29" s="3">
        <v>45</v>
      </c>
      <c r="D29" s="3" t="s">
        <v>1593</v>
      </c>
      <c r="E29" s="3" t="s">
        <v>998</v>
      </c>
      <c r="F29" s="3">
        <v>7395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3"/>
  <sheetViews>
    <sheetView workbookViewId="0">
      <selection activeCell="X9" sqref="X9"/>
    </sheetView>
  </sheetViews>
  <sheetFormatPr defaultColWidth="9" defaultRowHeight="13.5" x14ac:dyDescent="0.15"/>
  <sheetData>
    <row r="1" spans="1:24" x14ac:dyDescent="0.15">
      <c r="A1">
        <v>120011</v>
      </c>
      <c r="X1">
        <f t="array" ref="X1:X9">_xlfn.UNIQUE(N:N)</f>
        <v>0</v>
      </c>
    </row>
    <row r="2" spans="1:24" x14ac:dyDescent="0.15">
      <c r="A2">
        <v>120012</v>
      </c>
      <c r="X2" t="str">
        <v>{</v>
      </c>
    </row>
    <row r="3" spans="1:24" x14ac:dyDescent="0.15">
      <c r="A3">
        <v>120013</v>
      </c>
      <c r="G3" s="2" t="s">
        <v>227</v>
      </c>
      <c r="H3" s="111" t="s">
        <v>228</v>
      </c>
      <c r="I3" s="2" t="s">
        <v>229</v>
      </c>
      <c r="J3" s="112" t="s">
        <v>230</v>
      </c>
      <c r="K3" s="112" t="s">
        <v>231</v>
      </c>
      <c r="L3" s="112" t="s">
        <v>232</v>
      </c>
      <c r="M3" s="11"/>
      <c r="N3" s="113" t="s">
        <v>233</v>
      </c>
      <c r="O3" s="113" t="s">
        <v>234</v>
      </c>
      <c r="P3" s="113" t="s">
        <v>235</v>
      </c>
      <c r="X3">
        <v>4</v>
      </c>
    </row>
    <row r="4" spans="1:24" x14ac:dyDescent="0.15">
      <c r="F4">
        <f t="array" ref="F4">MIN(_xlfn.XLOOKUP(J4:L4,共鸣关系设定!B:B,共鸣关系设定!D:D))</f>
        <v>5</v>
      </c>
      <c r="G4">
        <f>N4-2</f>
        <v>2</v>
      </c>
      <c r="H4">
        <v>1</v>
      </c>
      <c r="I4" s="114">
        <v>1</v>
      </c>
      <c r="J4" s="115">
        <f>共鸣关系设定!I4</f>
        <v>4033</v>
      </c>
      <c r="K4" s="115">
        <f>共鸣关系设定!J4</f>
        <v>4025</v>
      </c>
      <c r="L4" s="115">
        <f>共鸣关系设定!K4</f>
        <v>4024</v>
      </c>
      <c r="M4" s="116"/>
      <c r="N4" s="117">
        <f>IF(F4=3,COUNTIFS($I$4:I4,I4)+2,COUNTIFS($I$4:I4,I4)+3)</f>
        <v>4</v>
      </c>
      <c r="O4" t="str">
        <f>IF(J4="","",$N$3&amp;J4&amp;$O$3&amp;$N4&amp;$P$3)</f>
        <v>{4033,4}</v>
      </c>
      <c r="P4" t="str">
        <f t="shared" ref="P4:R19" si="0">IF(K4="","",$N$3&amp;K4&amp;$O$3&amp;$N4&amp;$P$3)</f>
        <v>{4025,4}</v>
      </c>
      <c r="Q4" t="str">
        <f>IF(L4=0,"",$N$3&amp;L4&amp;$O$3&amp;$N4&amp;$P$3)</f>
        <v>{4024,4}</v>
      </c>
      <c r="R4" s="3" t="str">
        <f t="shared" si="0"/>
        <v/>
      </c>
      <c r="S4" t="str">
        <f t="array" ref="S4">[1]!LKnum(O4:R4)</f>
        <v>{{4033,4}|{4025,4}|{4024,4}}</v>
      </c>
      <c r="X4">
        <v>3</v>
      </c>
    </row>
    <row r="5" spans="1:24" x14ac:dyDescent="0.15">
      <c r="F5">
        <f t="array" ref="F5">MIN(_xlfn.XLOOKUP(J5:L5,共鸣关系设定!B:B,共鸣关系设定!D:D))</f>
        <v>7</v>
      </c>
      <c r="G5">
        <f t="shared" ref="G5:G68" si="1">N5-2</f>
        <v>2</v>
      </c>
      <c r="H5">
        <v>2</v>
      </c>
      <c r="I5" s="2">
        <v>2</v>
      </c>
      <c r="J5" s="9">
        <f>共鸣关系设定!I5</f>
        <v>4032</v>
      </c>
      <c r="K5" s="9">
        <f>共鸣关系设定!J5</f>
        <v>4028</v>
      </c>
      <c r="L5" s="9">
        <f>共鸣关系设定!K5</f>
        <v>4022</v>
      </c>
      <c r="M5" s="116"/>
      <c r="N5" s="117">
        <f>IF(F5=3,COUNTIFS($I$4:I5,I5)+2,COUNTIFS($I$4:I5,I5)+3)</f>
        <v>4</v>
      </c>
      <c r="O5" t="str">
        <f t="shared" ref="O5:O68" si="2">IF(J5="","",$N$3&amp;J5&amp;$O$3&amp;$N5&amp;$P$3)</f>
        <v>{4032,4}</v>
      </c>
      <c r="P5" t="str">
        <f t="shared" ref="P5:P68" si="3">IF(K5="","",$N$3&amp;K5&amp;$O$3&amp;$N5&amp;$P$3)</f>
        <v>{4028,4}</v>
      </c>
      <c r="Q5" t="str">
        <f t="shared" ref="Q5:Q68" si="4">IF(L5=0,"",$N$3&amp;L5&amp;$O$3&amp;$N5&amp;$P$3)</f>
        <v>{4022,4}</v>
      </c>
      <c r="R5" s="3" t="str">
        <f t="shared" si="0"/>
        <v/>
      </c>
      <c r="S5" t="str">
        <f t="array" ref="S5">[1]!LKnum(O5:R5)</f>
        <v>{{4032,4}|{4028,4}|{4022,4}}</v>
      </c>
      <c r="X5">
        <v>5</v>
      </c>
    </row>
    <row r="6" spans="1:24" x14ac:dyDescent="0.15">
      <c r="F6">
        <f t="array" ref="F6">MIN(_xlfn.XLOOKUP(J6:L6,共鸣关系设定!B:B,共鸣关系设定!D:D))</f>
        <v>5</v>
      </c>
      <c r="G6">
        <f t="shared" si="1"/>
        <v>2</v>
      </c>
      <c r="H6">
        <v>3</v>
      </c>
      <c r="I6" s="114">
        <v>3</v>
      </c>
      <c r="J6" s="118">
        <f>共鸣关系设定!I6</f>
        <v>4041</v>
      </c>
      <c r="K6" s="118">
        <f>共鸣关系设定!J6</f>
        <v>4037</v>
      </c>
      <c r="L6" s="118">
        <f>共鸣关系设定!K6</f>
        <v>4032</v>
      </c>
      <c r="M6" s="119"/>
      <c r="N6" s="117">
        <f>IF(F6=3,COUNTIFS($I$4:I6,I6)+2,COUNTIFS($I$4:I6,I6)+3)</f>
        <v>4</v>
      </c>
      <c r="O6" t="str">
        <f t="shared" si="2"/>
        <v>{4041,4}</v>
      </c>
      <c r="P6" t="str">
        <f t="shared" si="3"/>
        <v>{4037,4}</v>
      </c>
      <c r="Q6" t="str">
        <f t="shared" si="4"/>
        <v>{4032,4}</v>
      </c>
      <c r="R6" s="3" t="str">
        <f t="shared" si="0"/>
        <v/>
      </c>
      <c r="S6" t="str">
        <f t="array" ref="S6">[1]!LKnum(O6:R6)</f>
        <v>{{4041,4}|{4037,4}|{4032,4}}</v>
      </c>
      <c r="X6">
        <v>6</v>
      </c>
    </row>
    <row r="7" spans="1:24" x14ac:dyDescent="0.15">
      <c r="F7">
        <f t="array" ref="F7">MIN(_xlfn.XLOOKUP(J7:L7,共鸣关系设定!B:B,共鸣关系设定!D:D))</f>
        <v>5</v>
      </c>
      <c r="G7">
        <f t="shared" si="1"/>
        <v>2</v>
      </c>
      <c r="H7">
        <v>4</v>
      </c>
      <c r="I7" s="2">
        <v>4</v>
      </c>
      <c r="J7" s="9">
        <f>共鸣关系设定!I7</f>
        <v>4042</v>
      </c>
      <c r="K7" s="9">
        <f>共鸣关系设定!J7</f>
        <v>4037</v>
      </c>
      <c r="L7" s="9">
        <f>共鸣关系设定!K7</f>
        <v>4007</v>
      </c>
      <c r="M7" s="96"/>
      <c r="N7" s="117">
        <f>IF(F7=3,COUNTIFS($I$4:I7,I7)+2,COUNTIFS($I$4:I7,I7)+3)</f>
        <v>4</v>
      </c>
      <c r="O7" t="str">
        <f t="shared" si="2"/>
        <v>{4042,4}</v>
      </c>
      <c r="P7" t="str">
        <f t="shared" si="3"/>
        <v>{4037,4}</v>
      </c>
      <c r="Q7" t="str">
        <f t="shared" si="4"/>
        <v>{4007,4}</v>
      </c>
      <c r="R7" s="3" t="str">
        <f t="shared" si="0"/>
        <v/>
      </c>
      <c r="S7" t="str">
        <f t="array" ref="S7">[1]!LKnum(O7:R7)</f>
        <v>{{4042,4}|{4037,4}|{4007,4}}</v>
      </c>
      <c r="X7">
        <v>7</v>
      </c>
    </row>
    <row r="8" spans="1:24" x14ac:dyDescent="0.15">
      <c r="D8">
        <v>3</v>
      </c>
      <c r="E8">
        <f>COUNTIFS(N:N,D8)</f>
        <v>29</v>
      </c>
      <c r="F8">
        <f t="array" ref="F8">MIN(_xlfn.XLOOKUP(J8:L8,共鸣关系设定!B:B,共鸣关系设定!D:D))</f>
        <v>7</v>
      </c>
      <c r="G8">
        <f t="shared" si="1"/>
        <v>2</v>
      </c>
      <c r="H8">
        <v>5</v>
      </c>
      <c r="I8" s="114">
        <v>5</v>
      </c>
      <c r="J8" s="118">
        <f>共鸣关系设定!I8</f>
        <v>4039</v>
      </c>
      <c r="K8" s="118">
        <f>共鸣关系设定!J8</f>
        <v>4037</v>
      </c>
      <c r="L8" s="118">
        <f>共鸣关系设定!K8</f>
        <v>4026</v>
      </c>
      <c r="M8" s="119"/>
      <c r="N8" s="117">
        <f>IF(F8=3,COUNTIFS($I$4:I8,I8)+2,COUNTIFS($I$4:I8,I8)+3)</f>
        <v>4</v>
      </c>
      <c r="O8" t="str">
        <f t="shared" si="2"/>
        <v>{4039,4}</v>
      </c>
      <c r="P8" t="str">
        <f t="shared" si="3"/>
        <v>{4037,4}</v>
      </c>
      <c r="Q8" t="str">
        <f t="shared" si="4"/>
        <v>{4026,4}</v>
      </c>
      <c r="R8" s="3" t="str">
        <f t="shared" si="0"/>
        <v/>
      </c>
      <c r="S8" t="str">
        <f t="array" ref="S8">[1]!LKnum(O8:R8)</f>
        <v>{{4039,4}|{4037,4}|{4026,4}}</v>
      </c>
      <c r="X8">
        <v>8</v>
      </c>
    </row>
    <row r="9" spans="1:24" x14ac:dyDescent="0.15">
      <c r="D9">
        <v>4</v>
      </c>
      <c r="E9">
        <f t="shared" ref="E9:E13" si="5">COUNTIFS(N:N,D9)</f>
        <v>70</v>
      </c>
      <c r="F9">
        <f t="array" ref="F9">MIN(_xlfn.XLOOKUP(J9:L9,共鸣关系设定!B:B,共鸣关系设定!D:D))</f>
        <v>7</v>
      </c>
      <c r="G9">
        <f t="shared" si="1"/>
        <v>2</v>
      </c>
      <c r="H9">
        <v>6</v>
      </c>
      <c r="I9" s="2">
        <v>6</v>
      </c>
      <c r="J9" s="9">
        <f>共鸣关系设定!I9</f>
        <v>4039</v>
      </c>
      <c r="K9" s="9">
        <f>共鸣关系设定!J9</f>
        <v>4032</v>
      </c>
      <c r="L9" s="9">
        <f>共鸣关系设定!K9</f>
        <v>4005</v>
      </c>
      <c r="M9" s="96"/>
      <c r="N9" s="117">
        <f>IF(F9=3,COUNTIFS($I$4:I9,I9)+2,COUNTIFS($I$4:I9,I9)+3)</f>
        <v>4</v>
      </c>
      <c r="O9" t="str">
        <f t="shared" si="2"/>
        <v>{4039,4}</v>
      </c>
      <c r="P9" t="str">
        <f t="shared" si="3"/>
        <v>{4032,4}</v>
      </c>
      <c r="Q9" t="str">
        <f t="shared" si="4"/>
        <v>{4005,4}</v>
      </c>
      <c r="R9" s="3" t="str">
        <f t="shared" si="0"/>
        <v/>
      </c>
      <c r="S9" t="str">
        <f t="array" ref="S9">[1]!LKnum(O9:R9)</f>
        <v>{{4039,4}|{4032,4}|{4005,4}}</v>
      </c>
      <c r="X9">
        <v>9</v>
      </c>
    </row>
    <row r="10" spans="1:24" x14ac:dyDescent="0.15">
      <c r="D10">
        <v>5</v>
      </c>
      <c r="E10">
        <f t="shared" si="5"/>
        <v>70</v>
      </c>
      <c r="F10">
        <f t="array" ref="F10">MIN(_xlfn.XLOOKUP(J10:L10,共鸣关系设定!B:B,共鸣关系设定!D:D))</f>
        <v>5</v>
      </c>
      <c r="G10">
        <f t="shared" si="1"/>
        <v>2</v>
      </c>
      <c r="H10">
        <v>7</v>
      </c>
      <c r="I10" s="114">
        <v>7</v>
      </c>
      <c r="J10" s="118">
        <f>共鸣关系设定!I10</f>
        <v>4040</v>
      </c>
      <c r="K10" s="118">
        <f>共鸣关系设定!J10</f>
        <v>4039</v>
      </c>
      <c r="L10" s="118">
        <f>共鸣关系设定!K10</f>
        <v>4038</v>
      </c>
      <c r="M10" s="119"/>
      <c r="N10" s="117">
        <f>IF(F10=3,COUNTIFS($I$4:I10,I10)+2,COUNTIFS($I$4:I10,I10)+3)</f>
        <v>4</v>
      </c>
      <c r="O10" t="str">
        <f t="shared" si="2"/>
        <v>{4040,4}</v>
      </c>
      <c r="P10" t="str">
        <f t="shared" si="3"/>
        <v>{4039,4}</v>
      </c>
      <c r="Q10" t="str">
        <f t="shared" si="4"/>
        <v>{4038,4}</v>
      </c>
      <c r="R10" s="3" t="str">
        <f t="shared" si="0"/>
        <v/>
      </c>
      <c r="S10" t="str">
        <f t="array" ref="S10">[1]!LKnum(O10:R10)</f>
        <v>{{4040,4}|{4039,4}|{4038,4}}</v>
      </c>
    </row>
    <row r="11" spans="1:24" x14ac:dyDescent="0.15">
      <c r="D11">
        <v>6</v>
      </c>
      <c r="E11">
        <f t="shared" si="5"/>
        <v>70</v>
      </c>
      <c r="F11">
        <f t="array" ref="F11">MIN(_xlfn.XLOOKUP(J11:L11,共鸣关系设定!B:B,共鸣关系设定!D:D))</f>
        <v>5</v>
      </c>
      <c r="G11">
        <f t="shared" si="1"/>
        <v>2</v>
      </c>
      <c r="H11">
        <v>8</v>
      </c>
      <c r="I11" s="2">
        <v>8</v>
      </c>
      <c r="J11" s="9">
        <f>共鸣关系设定!I11</f>
        <v>4023</v>
      </c>
      <c r="K11" s="9">
        <f>共鸣关系设定!J11</f>
        <v>4016</v>
      </c>
      <c r="L11" s="9">
        <f>共鸣关系设定!K11</f>
        <v>4004</v>
      </c>
      <c r="M11" s="96"/>
      <c r="N11" s="117">
        <f>IF(F11=3,COUNTIFS($I$4:I11,I11)+2,COUNTIFS($I$4:I11,I11)+3)</f>
        <v>4</v>
      </c>
      <c r="O11" t="str">
        <f t="shared" si="2"/>
        <v>{4023,4}</v>
      </c>
      <c r="P11" t="str">
        <f t="shared" si="3"/>
        <v>{4016,4}</v>
      </c>
      <c r="Q11" t="str">
        <f t="shared" si="4"/>
        <v>{4004,4}</v>
      </c>
      <c r="R11" s="3" t="str">
        <f t="shared" si="0"/>
        <v/>
      </c>
      <c r="S11" t="str">
        <f t="array" ref="S11">[1]!LKnum(O11:R11)</f>
        <v>{{4023,4}|{4016,4}|{4004,4}}</v>
      </c>
    </row>
    <row r="12" spans="1:24" x14ac:dyDescent="0.15">
      <c r="D12">
        <v>7</v>
      </c>
      <c r="E12">
        <f t="shared" si="5"/>
        <v>70</v>
      </c>
      <c r="F12">
        <f t="array" ref="F12">MIN(_xlfn.XLOOKUP(J12:L12,共鸣关系设定!B:B,共鸣关系设定!D:D))</f>
        <v>5</v>
      </c>
      <c r="G12">
        <f t="shared" si="1"/>
        <v>2</v>
      </c>
      <c r="H12">
        <v>9</v>
      </c>
      <c r="I12" s="114">
        <v>9</v>
      </c>
      <c r="J12" s="118">
        <f>共鸣关系设定!I12</f>
        <v>4000</v>
      </c>
      <c r="K12" s="118">
        <f>共鸣关系设定!J12</f>
        <v>2016</v>
      </c>
      <c r="L12" s="118">
        <f>共鸣关系设定!K12</f>
        <v>0</v>
      </c>
      <c r="M12" s="119"/>
      <c r="N12" s="117">
        <f>IF(F12=3,COUNTIFS($I$4:I12,I12)+2,COUNTIFS($I$4:I12,I12)+3)</f>
        <v>4</v>
      </c>
      <c r="O12" t="str">
        <f t="shared" si="2"/>
        <v>{4000,4}</v>
      </c>
      <c r="P12" t="str">
        <f t="shared" si="3"/>
        <v>{2016,4}</v>
      </c>
      <c r="Q12" t="str">
        <f t="shared" si="4"/>
        <v/>
      </c>
      <c r="R12" s="3" t="str">
        <f t="shared" si="0"/>
        <v/>
      </c>
      <c r="S12" t="str">
        <f t="array" ref="S12">[1]!LKnum(O12:R12)</f>
        <v>{{4000,4}|{2016,4}}</v>
      </c>
    </row>
    <row r="13" spans="1:24" x14ac:dyDescent="0.15">
      <c r="A13">
        <v>1</v>
      </c>
      <c r="B13">
        <v>3</v>
      </c>
      <c r="C13" s="2" t="s">
        <v>236</v>
      </c>
      <c r="D13">
        <v>8</v>
      </c>
      <c r="E13">
        <f t="shared" si="5"/>
        <v>70</v>
      </c>
      <c r="F13">
        <f t="array" ref="F13">MIN(_xlfn.XLOOKUP(J13:L13,共鸣关系设定!B:B,共鸣关系设定!D:D))</f>
        <v>7</v>
      </c>
      <c r="G13">
        <f t="shared" si="1"/>
        <v>2</v>
      </c>
      <c r="H13">
        <v>10</v>
      </c>
      <c r="I13" s="2">
        <v>10</v>
      </c>
      <c r="J13" s="9">
        <f>共鸣关系设定!I13</f>
        <v>4036</v>
      </c>
      <c r="K13" s="9">
        <f>共鸣关系设定!J13</f>
        <v>4027</v>
      </c>
      <c r="L13" s="9">
        <f>共鸣关系设定!K13</f>
        <v>4007</v>
      </c>
      <c r="M13" s="96"/>
      <c r="N13" s="117">
        <f>IF(F13=3,COUNTIFS($I$4:I13,I13)+2,COUNTIFS($I$4:I13,I13)+3)</f>
        <v>4</v>
      </c>
      <c r="O13" t="str">
        <f t="shared" si="2"/>
        <v>{4036,4}</v>
      </c>
      <c r="P13" t="str">
        <f t="shared" si="3"/>
        <v>{4027,4}</v>
      </c>
      <c r="Q13" t="str">
        <f t="shared" si="4"/>
        <v>{4007,4}</v>
      </c>
      <c r="R13" s="3" t="str">
        <f t="shared" si="0"/>
        <v/>
      </c>
      <c r="S13" t="str">
        <f t="array" ref="S13">[1]!LKnum(O13:R13)</f>
        <v>{{4036,4}|{4027,4}|{4007,4}}</v>
      </c>
    </row>
    <row r="14" spans="1:24" x14ac:dyDescent="0.15">
      <c r="A14">
        <v>2</v>
      </c>
      <c r="B14" s="3">
        <v>4</v>
      </c>
      <c r="C14" s="9" t="s">
        <v>237</v>
      </c>
      <c r="F14">
        <f t="array" ref="F14">MIN(_xlfn.XLOOKUP(J14:L14,共鸣关系设定!B:B,共鸣关系设定!D:D))</f>
        <v>5</v>
      </c>
      <c r="G14">
        <f t="shared" si="1"/>
        <v>2</v>
      </c>
      <c r="H14">
        <v>11</v>
      </c>
      <c r="I14" s="114">
        <v>11</v>
      </c>
      <c r="J14" s="118">
        <f>共鸣关系设定!I14</f>
        <v>4038</v>
      </c>
      <c r="K14" s="118">
        <f>共鸣关系设定!J14</f>
        <v>4025</v>
      </c>
      <c r="L14" s="118">
        <f>共鸣关系设定!K14</f>
        <v>4002</v>
      </c>
      <c r="M14" s="119"/>
      <c r="N14" s="117">
        <f>IF(F14=3,COUNTIFS($I$4:I14,I14)+2,COUNTIFS($I$4:I14,I14)+3)</f>
        <v>4</v>
      </c>
      <c r="O14" t="str">
        <f t="shared" si="2"/>
        <v>{4038,4}</v>
      </c>
      <c r="P14" t="str">
        <f t="shared" si="3"/>
        <v>{4025,4}</v>
      </c>
      <c r="Q14" t="str">
        <f t="shared" si="4"/>
        <v>{4002,4}</v>
      </c>
      <c r="R14" s="3" t="str">
        <f t="shared" si="0"/>
        <v/>
      </c>
      <c r="S14" t="str">
        <f t="array" ref="S14">[1]!LKnum(O14:R14)</f>
        <v>{{4038,4}|{4025,4}|{4002,4}}</v>
      </c>
    </row>
    <row r="15" spans="1:24" x14ac:dyDescent="0.15">
      <c r="A15">
        <v>3</v>
      </c>
      <c r="B15">
        <v>5</v>
      </c>
      <c r="C15" s="2" t="s">
        <v>238</v>
      </c>
      <c r="D15">
        <v>1</v>
      </c>
      <c r="F15">
        <f t="array" ref="F15">MIN(_xlfn.XLOOKUP(J15:L15,共鸣关系设定!B:B,共鸣关系设定!D:D))</f>
        <v>5</v>
      </c>
      <c r="G15">
        <f t="shared" si="1"/>
        <v>2</v>
      </c>
      <c r="H15">
        <v>12</v>
      </c>
      <c r="I15" s="2">
        <v>12</v>
      </c>
      <c r="J15" s="9">
        <f>共鸣关系设定!I15</f>
        <v>4030</v>
      </c>
      <c r="K15" s="9">
        <f>共鸣关系设定!J15</f>
        <v>3008</v>
      </c>
      <c r="L15" s="9">
        <f>共鸣关系设定!K15</f>
        <v>0</v>
      </c>
      <c r="M15" s="96"/>
      <c r="N15" s="117">
        <f>IF(F15=3,COUNTIFS($I$4:I15,I15)+2,COUNTIFS($I$4:I15,I15)+3)</f>
        <v>4</v>
      </c>
      <c r="O15" t="str">
        <f t="shared" si="2"/>
        <v>{4030,4}</v>
      </c>
      <c r="P15" t="str">
        <f t="shared" si="3"/>
        <v>{3008,4}</v>
      </c>
      <c r="Q15" t="str">
        <f t="shared" si="4"/>
        <v/>
      </c>
      <c r="R15" s="3" t="str">
        <f t="shared" si="0"/>
        <v/>
      </c>
      <c r="S15" t="str">
        <f t="array" ref="S15">[1]!LKnum(O15:R15)</f>
        <v>{{4030,4}|{3008,4}}</v>
      </c>
    </row>
    <row r="16" spans="1:24" x14ac:dyDescent="0.15">
      <c r="A16">
        <v>4</v>
      </c>
      <c r="B16" s="3">
        <v>6</v>
      </c>
      <c r="C16" s="9" t="s">
        <v>239</v>
      </c>
      <c r="D16">
        <v>2</v>
      </c>
      <c r="F16">
        <f t="array" ref="F16">MIN(_xlfn.XLOOKUP(J16:L16,共鸣关系设定!B:B,共鸣关系设定!D:D))</f>
        <v>5</v>
      </c>
      <c r="G16">
        <f t="shared" si="1"/>
        <v>2</v>
      </c>
      <c r="H16">
        <v>13</v>
      </c>
      <c r="I16" s="114">
        <v>13</v>
      </c>
      <c r="J16" s="118">
        <f>共鸣关系设定!I16</f>
        <v>4031</v>
      </c>
      <c r="K16" s="118">
        <f>共鸣关系设定!J16</f>
        <v>4028</v>
      </c>
      <c r="L16" s="118">
        <f>共鸣关系设定!K16</f>
        <v>0</v>
      </c>
      <c r="M16" s="119"/>
      <c r="N16" s="117">
        <f>IF(F16=3,COUNTIFS($I$4:I16,I16)+2,COUNTIFS($I$4:I16,I16)+3)</f>
        <v>4</v>
      </c>
      <c r="O16" t="str">
        <f t="shared" si="2"/>
        <v>{4031,4}</v>
      </c>
      <c r="P16" t="str">
        <f t="shared" si="3"/>
        <v>{4028,4}</v>
      </c>
      <c r="Q16" t="str">
        <f t="shared" si="4"/>
        <v/>
      </c>
      <c r="R16" s="3" t="str">
        <f t="shared" si="0"/>
        <v/>
      </c>
      <c r="S16" t="str">
        <f t="array" ref="S16">[1]!LKnum(O16:R16)</f>
        <v>{{4031,4}|{4028,4}}</v>
      </c>
    </row>
    <row r="17" spans="1:19" x14ac:dyDescent="0.15">
      <c r="A17">
        <v>5</v>
      </c>
      <c r="B17">
        <v>7</v>
      </c>
      <c r="C17" s="2" t="s">
        <v>240</v>
      </c>
      <c r="D17">
        <v>3</v>
      </c>
      <c r="F17">
        <f t="array" ref="F17">MIN(_xlfn.XLOOKUP(J17:L17,共鸣关系设定!B:B,共鸣关系设定!D:D))</f>
        <v>5</v>
      </c>
      <c r="G17">
        <f t="shared" si="1"/>
        <v>2</v>
      </c>
      <c r="H17">
        <v>14</v>
      </c>
      <c r="I17" s="2">
        <v>14</v>
      </c>
      <c r="J17" s="9">
        <f>共鸣关系设定!I17</f>
        <v>4022</v>
      </c>
      <c r="K17" s="9">
        <f>共鸣关系设定!J17</f>
        <v>3010</v>
      </c>
      <c r="L17" s="9">
        <f>共鸣关系设定!K17</f>
        <v>0</v>
      </c>
      <c r="M17" s="96"/>
      <c r="N17" s="117">
        <f>IF(F17=3,COUNTIFS($I$4:I17,I17)+2,COUNTIFS($I$4:I17,I17)+3)</f>
        <v>4</v>
      </c>
      <c r="O17" t="str">
        <f t="shared" si="2"/>
        <v>{4022,4}</v>
      </c>
      <c r="P17" t="str">
        <f t="shared" si="3"/>
        <v>{3010,4}</v>
      </c>
      <c r="Q17" t="str">
        <f t="shared" si="4"/>
        <v/>
      </c>
      <c r="R17" s="3" t="str">
        <f t="shared" si="0"/>
        <v/>
      </c>
      <c r="S17" t="str">
        <f t="array" ref="S17">[1]!LKnum(O17:R17)</f>
        <v>{{4022,4}|{3010,4}}</v>
      </c>
    </row>
    <row r="18" spans="1:19" x14ac:dyDescent="0.15">
      <c r="A18">
        <v>6</v>
      </c>
      <c r="B18" s="3">
        <v>8</v>
      </c>
      <c r="C18" s="9" t="s">
        <v>241</v>
      </c>
      <c r="D18">
        <v>4</v>
      </c>
      <c r="F18">
        <f t="array" ref="F18">MIN(_xlfn.XLOOKUP(J18:L18,共鸣关系设定!B:B,共鸣关系设定!D:D))</f>
        <v>5</v>
      </c>
      <c r="G18">
        <f t="shared" si="1"/>
        <v>2</v>
      </c>
      <c r="H18">
        <v>15</v>
      </c>
      <c r="I18" s="114">
        <v>15</v>
      </c>
      <c r="J18" s="118">
        <f>共鸣关系设定!I18</f>
        <v>4033</v>
      </c>
      <c r="K18" s="118">
        <f>共鸣关系设定!J18</f>
        <v>4030</v>
      </c>
      <c r="L18" s="118">
        <f>共鸣关系设定!K18</f>
        <v>4021</v>
      </c>
      <c r="M18" s="119"/>
      <c r="N18" s="117">
        <f>IF(F18=3,COUNTIFS($I$4:I18,I18)+2,COUNTIFS($I$4:I18,I18)+3)</f>
        <v>4</v>
      </c>
      <c r="O18" t="str">
        <f t="shared" si="2"/>
        <v>{4033,4}</v>
      </c>
      <c r="P18" t="str">
        <f t="shared" si="3"/>
        <v>{4030,4}</v>
      </c>
      <c r="Q18" t="str">
        <f t="shared" si="4"/>
        <v>{4021,4}</v>
      </c>
      <c r="R18" s="3" t="str">
        <f t="shared" si="0"/>
        <v/>
      </c>
      <c r="S18" t="str">
        <f t="array" ref="S18">[1]!LKnum(O18:R18)</f>
        <v>{{4033,4}|{4030,4}|{4021,4}}</v>
      </c>
    </row>
    <row r="19" spans="1:19" x14ac:dyDescent="0.15">
      <c r="B19">
        <v>9</v>
      </c>
      <c r="C19" s="2" t="s">
        <v>242</v>
      </c>
      <c r="D19">
        <v>5</v>
      </c>
      <c r="F19">
        <f t="array" ref="F19">MIN(_xlfn.XLOOKUP(J19:L19,共鸣关系设定!B:B,共鸣关系设定!D:D))</f>
        <v>5</v>
      </c>
      <c r="G19">
        <f t="shared" si="1"/>
        <v>2</v>
      </c>
      <c r="H19">
        <v>16</v>
      </c>
      <c r="I19" s="2">
        <v>16</v>
      </c>
      <c r="J19" s="9">
        <f>共鸣关系设定!I19</f>
        <v>4035</v>
      </c>
      <c r="K19" s="9">
        <f>共鸣关系设定!J19</f>
        <v>4026</v>
      </c>
      <c r="L19" s="9">
        <f>共鸣关系设定!K19</f>
        <v>4019</v>
      </c>
      <c r="M19" s="96"/>
      <c r="N19" s="117">
        <f>IF(F19=3,COUNTIFS($I$4:I19,I19)+2,COUNTIFS($I$4:I19,I19)+3)</f>
        <v>4</v>
      </c>
      <c r="O19" t="str">
        <f t="shared" si="2"/>
        <v>{4035,4}</v>
      </c>
      <c r="P19" t="str">
        <f t="shared" si="3"/>
        <v>{4026,4}</v>
      </c>
      <c r="Q19" t="str">
        <f t="shared" si="4"/>
        <v>{4019,4}</v>
      </c>
      <c r="R19" s="3" t="str">
        <f t="shared" si="0"/>
        <v/>
      </c>
      <c r="S19" t="str">
        <f t="array" ref="S19">[1]!LKnum(O19:R19)</f>
        <v>{{4035,4}|{4026,4}|{4019,4}}</v>
      </c>
    </row>
    <row r="20" spans="1:19" x14ac:dyDescent="0.15">
      <c r="B20" s="3">
        <v>10</v>
      </c>
      <c r="C20" s="9" t="s">
        <v>243</v>
      </c>
      <c r="D20">
        <v>6</v>
      </c>
      <c r="F20">
        <f t="array" ref="F20">MIN(_xlfn.XLOOKUP(J20:L20,共鸣关系设定!B:B,共鸣关系设定!D:D))</f>
        <v>7</v>
      </c>
      <c r="G20">
        <f t="shared" si="1"/>
        <v>2</v>
      </c>
      <c r="H20">
        <v>17</v>
      </c>
      <c r="I20" s="114">
        <v>17</v>
      </c>
      <c r="J20" s="118">
        <f>共鸣关系设定!I20</f>
        <v>4019</v>
      </c>
      <c r="K20" s="118">
        <f>共鸣关系设定!J20</f>
        <v>4012</v>
      </c>
      <c r="L20" s="118">
        <f>共鸣关系设定!K20</f>
        <v>0</v>
      </c>
      <c r="M20" s="119"/>
      <c r="N20" s="117">
        <f>IF(F20=3,COUNTIFS($I$4:I20,I20)+2,COUNTIFS($I$4:I20,I20)+3)</f>
        <v>4</v>
      </c>
      <c r="O20" t="str">
        <f t="shared" si="2"/>
        <v>{4019,4}</v>
      </c>
      <c r="P20" t="str">
        <f t="shared" si="3"/>
        <v>{4012,4}</v>
      </c>
      <c r="Q20" t="str">
        <f t="shared" si="4"/>
        <v/>
      </c>
      <c r="R20" s="3" t="str">
        <f t="shared" ref="R20:R68" si="6">IF(M20="","",$N$3&amp;M20&amp;$O$3&amp;$N20&amp;$P$3)</f>
        <v/>
      </c>
      <c r="S20" t="str">
        <f t="array" ref="S20">[1]!LKnum(O20:R20)</f>
        <v>{{4019,4}|{4012,4}}</v>
      </c>
    </row>
    <row r="21" spans="1:19" x14ac:dyDescent="0.15">
      <c r="F21">
        <f t="array" ref="F21">MIN(_xlfn.XLOOKUP(J21:L21,共鸣关系设定!B:B,共鸣关系设定!D:D))</f>
        <v>7</v>
      </c>
      <c r="G21">
        <f t="shared" si="1"/>
        <v>2</v>
      </c>
      <c r="H21">
        <v>18</v>
      </c>
      <c r="I21" s="2">
        <v>18</v>
      </c>
      <c r="J21" s="9">
        <f>共鸣关系设定!I21</f>
        <v>4036</v>
      </c>
      <c r="K21" s="9">
        <f>共鸣关系设定!J21</f>
        <v>4014</v>
      </c>
      <c r="L21" s="9">
        <f>共鸣关系设定!K21</f>
        <v>0</v>
      </c>
      <c r="M21" s="96"/>
      <c r="N21" s="117">
        <f>IF(F21=3,COUNTIFS($I$4:I21,I21)+2,COUNTIFS($I$4:I21,I21)+3)</f>
        <v>4</v>
      </c>
      <c r="O21" t="str">
        <f t="shared" si="2"/>
        <v>{4036,4}</v>
      </c>
      <c r="P21" t="str">
        <f t="shared" si="3"/>
        <v>{4014,4}</v>
      </c>
      <c r="Q21" t="str">
        <f t="shared" si="4"/>
        <v/>
      </c>
      <c r="R21" s="3" t="str">
        <f t="shared" si="6"/>
        <v/>
      </c>
      <c r="S21" t="str">
        <f t="array" ref="S21">[1]!LKnum(O21:R21)</f>
        <v>{{4036,4}|{4014,4}}</v>
      </c>
    </row>
    <row r="22" spans="1:19" x14ac:dyDescent="0.15">
      <c r="F22">
        <f t="array" ref="F22">MIN(_xlfn.XLOOKUP(J22:L22,共鸣关系设定!B:B,共鸣关系设定!D:D))</f>
        <v>3</v>
      </c>
      <c r="G22">
        <f t="shared" si="1"/>
        <v>1</v>
      </c>
      <c r="H22">
        <v>19</v>
      </c>
      <c r="I22" s="114">
        <v>19</v>
      </c>
      <c r="J22" s="118">
        <f>共鸣关系设定!I22</f>
        <v>3015</v>
      </c>
      <c r="K22" s="118">
        <f>共鸣关系设定!J22</f>
        <v>3013</v>
      </c>
      <c r="L22" s="118">
        <f>共鸣关系设定!K22</f>
        <v>0</v>
      </c>
      <c r="M22" s="119"/>
      <c r="N22" s="117">
        <f>IF(F22=3,COUNTIFS($I$4:I22,I22)+2,COUNTIFS($I$4:I22,I22)+3)</f>
        <v>3</v>
      </c>
      <c r="O22" t="str">
        <f t="shared" si="2"/>
        <v>{3015,3}</v>
      </c>
      <c r="P22" t="str">
        <f t="shared" si="3"/>
        <v>{3013,3}</v>
      </c>
      <c r="Q22" t="str">
        <f t="shared" si="4"/>
        <v/>
      </c>
      <c r="R22" s="3" t="str">
        <f t="shared" si="6"/>
        <v/>
      </c>
      <c r="S22" t="str">
        <f t="array" ref="S22">[1]!LKnum(O22:R22)</f>
        <v>{{3015,3}|{3013,3}}</v>
      </c>
    </row>
    <row r="23" spans="1:19" x14ac:dyDescent="0.15">
      <c r="F23">
        <f t="array" ref="F23">MIN(_xlfn.XLOOKUP(J23:L23,共鸣关系设定!B:B,共鸣关系设定!D:D))</f>
        <v>3</v>
      </c>
      <c r="G23">
        <f t="shared" si="1"/>
        <v>1</v>
      </c>
      <c r="H23">
        <v>20</v>
      </c>
      <c r="I23" s="2">
        <v>20</v>
      </c>
      <c r="J23" s="9">
        <f>共鸣关系设定!I23</f>
        <v>3000</v>
      </c>
      <c r="K23" s="9">
        <f>共鸣关系设定!J23</f>
        <v>2006</v>
      </c>
      <c r="L23" s="9">
        <f>共鸣关系设定!K23</f>
        <v>0</v>
      </c>
      <c r="M23" s="96"/>
      <c r="N23" s="117">
        <f>IF(F23=3,COUNTIFS($I$4:I23,I23)+2,COUNTIFS($I$4:I23,I23)+3)</f>
        <v>3</v>
      </c>
      <c r="O23" t="str">
        <f t="shared" si="2"/>
        <v>{3000,3}</v>
      </c>
      <c r="P23" t="str">
        <f t="shared" si="3"/>
        <v>{2006,3}</v>
      </c>
      <c r="Q23" t="str">
        <f t="shared" si="4"/>
        <v/>
      </c>
      <c r="R23" s="3" t="str">
        <f t="shared" si="6"/>
        <v/>
      </c>
      <c r="S23" t="str">
        <f t="array" ref="S23">[1]!LKnum(O23:R23)</f>
        <v>{{3000,3}|{2006,3}}</v>
      </c>
    </row>
    <row r="24" spans="1:19" x14ac:dyDescent="0.15">
      <c r="F24">
        <f t="array" ref="F24">MIN(_xlfn.XLOOKUP(J24:L24,共鸣关系设定!B:B,共鸣关系设定!D:D))</f>
        <v>3</v>
      </c>
      <c r="G24">
        <f t="shared" si="1"/>
        <v>1</v>
      </c>
      <c r="H24">
        <v>21</v>
      </c>
      <c r="I24" s="114">
        <v>21</v>
      </c>
      <c r="J24" s="118">
        <f>共鸣关系设定!I24</f>
        <v>3009</v>
      </c>
      <c r="K24" s="118">
        <f>共鸣关系设定!J24</f>
        <v>3004</v>
      </c>
      <c r="L24" s="118">
        <f>共鸣关系设定!K24</f>
        <v>2010</v>
      </c>
      <c r="M24" s="119"/>
      <c r="N24" s="117">
        <f>IF(F24=3,COUNTIFS($I$4:I24,I24)+2,COUNTIFS($I$4:I24,I24)+3)</f>
        <v>3</v>
      </c>
      <c r="O24" t="str">
        <f t="shared" si="2"/>
        <v>{3009,3}</v>
      </c>
      <c r="P24" t="str">
        <f t="shared" si="3"/>
        <v>{3004,3}</v>
      </c>
      <c r="Q24" t="str">
        <f t="shared" si="4"/>
        <v>{2010,3}</v>
      </c>
      <c r="R24" s="3" t="str">
        <f t="shared" si="6"/>
        <v/>
      </c>
      <c r="S24" t="str">
        <f t="array" ref="S24">[1]!LKnum(O24:R24)</f>
        <v>{{3009,3}|{3004,3}|{2010,3}}</v>
      </c>
    </row>
    <row r="25" spans="1:19" x14ac:dyDescent="0.15">
      <c r="F25">
        <f t="array" ref="F25">MIN(_xlfn.XLOOKUP(J25:L25,共鸣关系设定!B:B,共鸣关系设定!D:D))</f>
        <v>3</v>
      </c>
      <c r="G25">
        <f t="shared" si="1"/>
        <v>1</v>
      </c>
      <c r="H25">
        <v>22</v>
      </c>
      <c r="I25" s="2">
        <v>22</v>
      </c>
      <c r="J25" s="9">
        <f>共鸣关系设定!I25</f>
        <v>2015</v>
      </c>
      <c r="K25" s="9">
        <f>共鸣关系设定!J25</f>
        <v>2012</v>
      </c>
      <c r="L25" s="9">
        <f>共鸣关系设定!K25</f>
        <v>0</v>
      </c>
      <c r="M25" s="96"/>
      <c r="N25" s="117">
        <f>IF(F25=3,COUNTIFS($I$4:I25,I25)+2,COUNTIFS($I$4:I25,I25)+3)</f>
        <v>3</v>
      </c>
      <c r="O25" t="str">
        <f t="shared" si="2"/>
        <v>{2015,3}</v>
      </c>
      <c r="P25" t="str">
        <f t="shared" si="3"/>
        <v>{2012,3}</v>
      </c>
      <c r="Q25" t="str">
        <f t="shared" si="4"/>
        <v/>
      </c>
      <c r="R25" s="3" t="str">
        <f t="shared" si="6"/>
        <v/>
      </c>
      <c r="S25" t="str">
        <f t="array" ref="S25">[1]!LKnum(O25:R25)</f>
        <v>{{2015,3}|{2012,3}}</v>
      </c>
    </row>
    <row r="26" spans="1:19" x14ac:dyDescent="0.15">
      <c r="F26">
        <f t="array" ref="F26">MIN(_xlfn.XLOOKUP(J26:L26,共鸣关系设定!B:B,共鸣关系设定!D:D))</f>
        <v>3</v>
      </c>
      <c r="G26">
        <f t="shared" si="1"/>
        <v>1</v>
      </c>
      <c r="H26">
        <v>23</v>
      </c>
      <c r="I26" s="114">
        <v>23</v>
      </c>
      <c r="J26" s="118">
        <f>共鸣关系设定!I26</f>
        <v>3017</v>
      </c>
      <c r="K26" s="118">
        <f>共鸣关系设定!J26</f>
        <v>3016</v>
      </c>
      <c r="L26" s="118">
        <f>共鸣关系设定!K26</f>
        <v>0</v>
      </c>
      <c r="M26" s="119"/>
      <c r="N26" s="117">
        <f>IF(F26=3,COUNTIFS($I$4:I26,I26)+2,COUNTIFS($I$4:I26,I26)+3)</f>
        <v>3</v>
      </c>
      <c r="O26" t="str">
        <f t="shared" si="2"/>
        <v>{3017,3}</v>
      </c>
      <c r="P26" t="str">
        <f t="shared" si="3"/>
        <v>{3016,3}</v>
      </c>
      <c r="Q26" t="str">
        <f t="shared" si="4"/>
        <v/>
      </c>
      <c r="R26" s="3" t="str">
        <f t="shared" si="6"/>
        <v/>
      </c>
      <c r="S26" t="str">
        <f t="array" ref="S26">[1]!LKnum(O26:R26)</f>
        <v>{{3017,3}|{3016,3}}</v>
      </c>
    </row>
    <row r="27" spans="1:19" x14ac:dyDescent="0.15">
      <c r="F27">
        <f t="array" ref="F27">MIN(_xlfn.XLOOKUP(J27:L27,共鸣关系设定!B:B,共鸣关系设定!D:D))</f>
        <v>5</v>
      </c>
      <c r="G27">
        <f t="shared" si="1"/>
        <v>2</v>
      </c>
      <c r="H27">
        <v>24</v>
      </c>
      <c r="I27" s="2">
        <v>24</v>
      </c>
      <c r="J27" s="9">
        <f>共鸣关系设定!I27</f>
        <v>4041</v>
      </c>
      <c r="K27" s="9">
        <f>共鸣关系设定!J27</f>
        <v>4024</v>
      </c>
      <c r="L27" s="9">
        <f>共鸣关系设定!K27</f>
        <v>4019</v>
      </c>
      <c r="M27" s="96"/>
      <c r="N27" s="117">
        <f>IF(F27=3,COUNTIFS($I$4:I27,I27)+2,COUNTIFS($I$4:I27,I27)+3)</f>
        <v>4</v>
      </c>
      <c r="O27" t="str">
        <f t="shared" si="2"/>
        <v>{4041,4}</v>
      </c>
      <c r="P27" t="str">
        <f t="shared" si="3"/>
        <v>{4024,4}</v>
      </c>
      <c r="Q27" t="str">
        <f t="shared" si="4"/>
        <v>{4019,4}</v>
      </c>
      <c r="R27" s="3" t="str">
        <f t="shared" si="6"/>
        <v/>
      </c>
      <c r="S27" t="str">
        <f t="array" ref="S27">[1]!LKnum(O27:R27)</f>
        <v>{{4041,4}|{4024,4}|{4019,4}}</v>
      </c>
    </row>
    <row r="28" spans="1:19" x14ac:dyDescent="0.15">
      <c r="F28">
        <f t="array" ref="F28">MIN(_xlfn.XLOOKUP(J28:L28,共鸣关系设定!B:B,共鸣关系设定!D:D))</f>
        <v>5</v>
      </c>
      <c r="G28">
        <f t="shared" si="1"/>
        <v>2</v>
      </c>
      <c r="H28">
        <v>25</v>
      </c>
      <c r="I28" s="114">
        <v>25</v>
      </c>
      <c r="J28" s="9">
        <f>共鸣关系设定!I28</f>
        <v>4042</v>
      </c>
      <c r="K28" s="9">
        <f>共鸣关系设定!J28</f>
        <v>4036</v>
      </c>
      <c r="L28" s="9">
        <f>共鸣关系设定!K28</f>
        <v>4002</v>
      </c>
      <c r="M28" s="96"/>
      <c r="N28" s="117">
        <f>IF(F28=3,COUNTIFS($I$4:I28,I28)+2,COUNTIFS($I$4:I28,I28)+3)</f>
        <v>4</v>
      </c>
      <c r="O28" t="str">
        <f t="shared" si="2"/>
        <v>{4042,4}</v>
      </c>
      <c r="P28" t="str">
        <f t="shared" si="3"/>
        <v>{4036,4}</v>
      </c>
      <c r="Q28" t="str">
        <f t="shared" si="4"/>
        <v>{4002,4}</v>
      </c>
      <c r="R28" s="3" t="str">
        <f t="shared" si="6"/>
        <v/>
      </c>
      <c r="S28" t="str">
        <f t="array" ref="S28">[1]!LKnum(O28:R28)</f>
        <v>{{4042,4}|{4036,4}|{4002,4}}</v>
      </c>
    </row>
    <row r="29" spans="1:19" x14ac:dyDescent="0.15">
      <c r="F29">
        <f t="array" ref="F29">MIN(_xlfn.XLOOKUP(J29:L29,共鸣关系设定!B:B,共鸣关系设定!D:D))</f>
        <v>5</v>
      </c>
      <c r="G29">
        <f t="shared" si="1"/>
        <v>2</v>
      </c>
      <c r="H29">
        <v>26</v>
      </c>
      <c r="I29" s="2">
        <v>26</v>
      </c>
      <c r="J29" s="118">
        <f>共鸣关系设定!I29</f>
        <v>4041</v>
      </c>
      <c r="K29" s="118">
        <f>共鸣关系设定!J29</f>
        <v>4023</v>
      </c>
      <c r="L29" s="118">
        <f>共鸣关系设定!K29</f>
        <v>4007</v>
      </c>
      <c r="M29" s="119"/>
      <c r="N29" s="117">
        <f>IF(F29=3,COUNTIFS($I$4:I29,I29)+2,COUNTIFS($I$4:I29,I29)+3)</f>
        <v>4</v>
      </c>
      <c r="O29" t="str">
        <f t="shared" si="2"/>
        <v>{4041,4}</v>
      </c>
      <c r="P29" t="str">
        <f t="shared" si="3"/>
        <v>{4023,4}</v>
      </c>
      <c r="Q29" t="str">
        <f t="shared" si="4"/>
        <v>{4007,4}</v>
      </c>
      <c r="R29" s="3" t="str">
        <f t="shared" si="6"/>
        <v/>
      </c>
      <c r="S29" t="str">
        <f t="array" ref="S29">[1]!LKnum(O29:R29)</f>
        <v>{{4041,4}|{4023,4}|{4007,4}}</v>
      </c>
    </row>
    <row r="30" spans="1:19" x14ac:dyDescent="0.15">
      <c r="F30">
        <f t="array" ref="F30">MIN(_xlfn.XLOOKUP(J30:L30,共鸣关系设定!B:B,共鸣关系设定!D:D))</f>
        <v>5</v>
      </c>
      <c r="G30">
        <f t="shared" si="1"/>
        <v>2</v>
      </c>
      <c r="H30">
        <v>27</v>
      </c>
      <c r="I30" s="114">
        <v>27</v>
      </c>
      <c r="J30" s="9">
        <f>共鸣关系设定!I30</f>
        <v>4042</v>
      </c>
      <c r="K30" s="9">
        <f>共鸣关系设定!J30</f>
        <v>4035</v>
      </c>
      <c r="L30" s="9">
        <f>共鸣关系设定!K30</f>
        <v>4016</v>
      </c>
      <c r="M30" s="96"/>
      <c r="N30" s="117">
        <f>IF(F30=3,COUNTIFS($I$4:I30,I30)+2,COUNTIFS($I$4:I30,I30)+3)</f>
        <v>4</v>
      </c>
      <c r="O30" t="str">
        <f t="shared" si="2"/>
        <v>{4042,4}</v>
      </c>
      <c r="P30" t="str">
        <f t="shared" si="3"/>
        <v>{4035,4}</v>
      </c>
      <c r="Q30" t="str">
        <f t="shared" si="4"/>
        <v>{4016,4}</v>
      </c>
      <c r="R30" s="3" t="str">
        <f t="shared" si="6"/>
        <v/>
      </c>
      <c r="S30" t="str">
        <f t="array" ref="S30">[1]!LKnum(O30:R30)</f>
        <v>{{4042,4}|{4035,4}|{4016,4}}</v>
      </c>
    </row>
    <row r="31" spans="1:19" x14ac:dyDescent="0.15">
      <c r="F31">
        <f t="array" ref="F31">MIN(_xlfn.XLOOKUP(J31:L31,共鸣关系设定!B:B,共鸣关系设定!D:D))</f>
        <v>5</v>
      </c>
      <c r="G31">
        <f t="shared" si="1"/>
        <v>2</v>
      </c>
      <c r="H31">
        <v>28</v>
      </c>
      <c r="I31" s="2">
        <v>28</v>
      </c>
      <c r="J31" s="118">
        <f>共鸣关系设定!I31</f>
        <v>4031</v>
      </c>
      <c r="K31" s="118">
        <f>共鸣关系设定!J31</f>
        <v>4026</v>
      </c>
      <c r="L31" s="118">
        <f>共鸣关系设定!K31</f>
        <v>4000</v>
      </c>
      <c r="M31" s="119"/>
      <c r="N31" s="117">
        <f>IF(F31=3,COUNTIFS($I$4:I31,I31)+2,COUNTIFS($I$4:I31,I31)+3)</f>
        <v>4</v>
      </c>
      <c r="O31" t="str">
        <f t="shared" si="2"/>
        <v>{4031,4}</v>
      </c>
      <c r="P31" t="str">
        <f t="shared" si="3"/>
        <v>{4026,4}</v>
      </c>
      <c r="Q31" t="str">
        <f t="shared" si="4"/>
        <v>{4000,4}</v>
      </c>
      <c r="R31" s="3" t="str">
        <f t="shared" si="6"/>
        <v/>
      </c>
      <c r="S31" t="str">
        <f t="array" ref="S31">[1]!LKnum(O31:R31)</f>
        <v>{{4031,4}|{4026,4}|{4000,4}}</v>
      </c>
    </row>
    <row r="32" spans="1:19" x14ac:dyDescent="0.15">
      <c r="F32">
        <f t="array" ref="F32">MIN(_xlfn.XLOOKUP(J32:L32,共鸣关系设定!B:B,共鸣关系设定!D:D))</f>
        <v>5</v>
      </c>
      <c r="G32">
        <f t="shared" si="1"/>
        <v>2</v>
      </c>
      <c r="H32">
        <v>29</v>
      </c>
      <c r="I32" s="114">
        <v>29</v>
      </c>
      <c r="J32" s="9">
        <f>共鸣关系设定!I32</f>
        <v>4027</v>
      </c>
      <c r="K32" s="9">
        <f>共鸣关系设定!J32</f>
        <v>4014</v>
      </c>
      <c r="L32" s="9">
        <f>共鸣关系设定!K32</f>
        <v>4004</v>
      </c>
      <c r="M32" s="96"/>
      <c r="N32" s="117">
        <f>IF(F32=3,COUNTIFS($I$4:I32,I32)+2,COUNTIFS($I$4:I32,I32)+3)</f>
        <v>4</v>
      </c>
      <c r="O32" t="str">
        <f t="shared" si="2"/>
        <v>{4027,4}</v>
      </c>
      <c r="P32" t="str">
        <f t="shared" si="3"/>
        <v>{4014,4}</v>
      </c>
      <c r="Q32" t="str">
        <f t="shared" si="4"/>
        <v>{4004,4}</v>
      </c>
      <c r="R32" s="3" t="str">
        <f t="shared" si="6"/>
        <v/>
      </c>
      <c r="S32" t="str">
        <f t="array" ref="S32">[1]!LKnum(O32:R32)</f>
        <v>{{4027,4}|{4014,4}|{4004,4}}</v>
      </c>
    </row>
    <row r="33" spans="6:19" x14ac:dyDescent="0.15">
      <c r="F33">
        <f t="array" ref="F33">MIN(_xlfn.XLOOKUP(J33:L33,共鸣关系设定!B:B,共鸣关系设定!D:D))</f>
        <v>7</v>
      </c>
      <c r="G33">
        <f t="shared" si="1"/>
        <v>2</v>
      </c>
      <c r="H33">
        <v>30</v>
      </c>
      <c r="I33" s="2">
        <v>30</v>
      </c>
      <c r="J33" s="118">
        <f>共鸣关系设定!I33</f>
        <v>4028</v>
      </c>
      <c r="K33" s="118">
        <f>共鸣关系设定!J33</f>
        <v>4009</v>
      </c>
      <c r="L33" s="118">
        <f>共鸣关系设定!K33</f>
        <v>4005</v>
      </c>
      <c r="M33" s="119"/>
      <c r="N33" s="117">
        <f>IF(F33=3,COUNTIFS($I$4:I33,I33)+2,COUNTIFS($I$4:I33,I33)+3)</f>
        <v>4</v>
      </c>
      <c r="O33" t="str">
        <f t="shared" si="2"/>
        <v>{4028,4}</v>
      </c>
      <c r="P33" t="str">
        <f t="shared" si="3"/>
        <v>{4009,4}</v>
      </c>
      <c r="Q33" t="str">
        <f t="shared" si="4"/>
        <v>{4005,4}</v>
      </c>
      <c r="R33" s="3" t="str">
        <f t="shared" si="6"/>
        <v/>
      </c>
      <c r="S33" t="str">
        <f t="array" ref="S33">[1]!LKnum(O33:R33)</f>
        <v>{{4028,4}|{4009,4}|{4005,4}}</v>
      </c>
    </row>
    <row r="34" spans="6:19" x14ac:dyDescent="0.15">
      <c r="F34">
        <f t="array" ref="F34">MIN(_xlfn.XLOOKUP(J34:L34,共鸣关系设定!B:B,共鸣关系设定!D:D))</f>
        <v>5</v>
      </c>
      <c r="G34">
        <f t="shared" si="1"/>
        <v>2</v>
      </c>
      <c r="H34">
        <v>31</v>
      </c>
      <c r="I34" s="114">
        <v>31</v>
      </c>
      <c r="J34" s="9">
        <f>共鸣关系设定!I34</f>
        <v>4024</v>
      </c>
      <c r="K34" s="9">
        <f>共鸣关系设定!J34</f>
        <v>4012</v>
      </c>
      <c r="L34" s="9">
        <f>共鸣关系设定!K34</f>
        <v>4006</v>
      </c>
      <c r="M34" s="96"/>
      <c r="N34" s="117">
        <f>IF(F34=3,COUNTIFS($I$4:I34,I34)+2,COUNTIFS($I$4:I34,I34)+3)</f>
        <v>4</v>
      </c>
      <c r="O34" t="str">
        <f t="shared" si="2"/>
        <v>{4024,4}</v>
      </c>
      <c r="P34" t="str">
        <f t="shared" si="3"/>
        <v>{4012,4}</v>
      </c>
      <c r="Q34" t="str">
        <f t="shared" si="4"/>
        <v>{4006,4}</v>
      </c>
      <c r="R34" s="3" t="str">
        <f t="shared" si="6"/>
        <v/>
      </c>
      <c r="S34" t="str">
        <f t="array" ref="S34">[1]!LKnum(O34:R34)</f>
        <v>{{4024,4}|{4012,4}|{4006,4}}</v>
      </c>
    </row>
    <row r="35" spans="6:19" x14ac:dyDescent="0.15">
      <c r="F35">
        <f t="array" ref="F35">MIN(_xlfn.XLOOKUP(J35:L35,共鸣关系设定!B:B,共鸣关系设定!D:D))</f>
        <v>5</v>
      </c>
      <c r="G35">
        <f t="shared" si="1"/>
        <v>2</v>
      </c>
      <c r="H35">
        <v>32</v>
      </c>
      <c r="I35" s="2">
        <v>32</v>
      </c>
      <c r="J35" s="118">
        <f>共鸣关系设定!I35</f>
        <v>4040</v>
      </c>
      <c r="K35" s="118">
        <f>共鸣关系设定!J35</f>
        <v>4006</v>
      </c>
      <c r="L35" s="118">
        <f>共鸣关系设定!K35</f>
        <v>4002</v>
      </c>
      <c r="M35" s="119"/>
      <c r="N35" s="117">
        <f>IF(F35=3,COUNTIFS($I$4:I35,I35)+2,COUNTIFS($I$4:I35,I35)+3)</f>
        <v>4</v>
      </c>
      <c r="O35" t="str">
        <f t="shared" si="2"/>
        <v>{4040,4}</v>
      </c>
      <c r="P35" t="str">
        <f t="shared" si="3"/>
        <v>{4006,4}</v>
      </c>
      <c r="Q35" t="str">
        <f t="shared" si="4"/>
        <v>{4002,4}</v>
      </c>
      <c r="R35" s="3" t="str">
        <f t="shared" si="6"/>
        <v/>
      </c>
      <c r="S35" t="str">
        <f t="array" ref="S35">[1]!LKnum(O35:R35)</f>
        <v>{{4040,4}|{4006,4}|{4002,4}}</v>
      </c>
    </row>
    <row r="36" spans="6:19" x14ac:dyDescent="0.15">
      <c r="F36">
        <f t="array" ref="F36">MIN(_xlfn.XLOOKUP(J36:L36,共鸣关系设定!B:B,共鸣关系设定!D:D))</f>
        <v>5</v>
      </c>
      <c r="G36">
        <f t="shared" si="1"/>
        <v>2</v>
      </c>
      <c r="H36">
        <v>33</v>
      </c>
      <c r="I36" s="114">
        <v>33</v>
      </c>
      <c r="J36" s="9">
        <f>共鸣关系设定!I36</f>
        <v>4027</v>
      </c>
      <c r="K36" s="9">
        <f>共鸣关系设定!J36</f>
        <v>4023</v>
      </c>
      <c r="L36" s="9">
        <f>共鸣关系设定!K36</f>
        <v>4006</v>
      </c>
      <c r="M36" s="96"/>
      <c r="N36" s="117">
        <f>IF(F36=3,COUNTIFS($I$4:I36,I36)+2,COUNTIFS($I$4:I36,I36)+3)</f>
        <v>4</v>
      </c>
      <c r="O36" t="str">
        <f t="shared" si="2"/>
        <v>{4027,4}</v>
      </c>
      <c r="P36" t="str">
        <f t="shared" si="3"/>
        <v>{4023,4}</v>
      </c>
      <c r="Q36" t="str">
        <f t="shared" si="4"/>
        <v>{4006,4}</v>
      </c>
      <c r="R36" s="3" t="str">
        <f t="shared" si="6"/>
        <v/>
      </c>
      <c r="S36" t="str">
        <f t="array" ref="S36">[1]!LKnum(O36:R36)</f>
        <v>{{4027,4}|{4023,4}|{4006,4}}</v>
      </c>
    </row>
    <row r="37" spans="6:19" x14ac:dyDescent="0.15">
      <c r="F37">
        <f t="array" ref="F37">MIN(_xlfn.XLOOKUP(J37:L37,共鸣关系设定!B:B,共鸣关系设定!D:D))</f>
        <v>5</v>
      </c>
      <c r="G37">
        <f t="shared" si="1"/>
        <v>2</v>
      </c>
      <c r="H37">
        <v>34</v>
      </c>
      <c r="I37" s="2">
        <v>34</v>
      </c>
      <c r="J37" s="118">
        <f>共鸣关系设定!I37</f>
        <v>4018</v>
      </c>
      <c r="K37" s="118">
        <f>共鸣关系设定!J37</f>
        <v>4016</v>
      </c>
      <c r="L37" s="118">
        <f>共鸣关系设定!K37</f>
        <v>4005</v>
      </c>
      <c r="M37" s="119"/>
      <c r="N37" s="117">
        <f>IF(F37=3,COUNTIFS($I$4:I37,I37)+2,COUNTIFS($I$4:I37,I37)+3)</f>
        <v>4</v>
      </c>
      <c r="O37" t="str">
        <f t="shared" si="2"/>
        <v>{4018,4}</v>
      </c>
      <c r="P37" t="str">
        <f t="shared" si="3"/>
        <v>{4016,4}</v>
      </c>
      <c r="Q37" t="str">
        <f t="shared" si="4"/>
        <v>{4005,4}</v>
      </c>
      <c r="R37" s="3" t="str">
        <f t="shared" si="6"/>
        <v/>
      </c>
      <c r="S37" t="str">
        <f t="array" ref="S37">[1]!LKnum(O37:R37)</f>
        <v>{{4018,4}|{4016,4}|{4005,4}}</v>
      </c>
    </row>
    <row r="38" spans="6:19" x14ac:dyDescent="0.15">
      <c r="F38">
        <f t="array" ref="F38">MIN(_xlfn.XLOOKUP(J38:L38,共鸣关系设定!B:B,共鸣关系设定!D:D))</f>
        <v>5</v>
      </c>
      <c r="G38">
        <f t="shared" si="1"/>
        <v>2</v>
      </c>
      <c r="H38">
        <v>35</v>
      </c>
      <c r="I38" s="114">
        <v>35</v>
      </c>
      <c r="J38" s="9">
        <f>共鸣关系设定!I38</f>
        <v>4015</v>
      </c>
      <c r="K38" s="9">
        <f>共鸣关系设定!J38</f>
        <v>4012</v>
      </c>
      <c r="L38" s="9">
        <f>共鸣关系设定!K38</f>
        <v>4000</v>
      </c>
      <c r="M38" s="96"/>
      <c r="N38" s="117">
        <f>IF(F38=3,COUNTIFS($I$4:I38,I38)+2,COUNTIFS($I$4:I38,I38)+3)</f>
        <v>4</v>
      </c>
      <c r="O38" t="str">
        <f t="shared" si="2"/>
        <v>{4015,4}</v>
      </c>
      <c r="P38" t="str">
        <f t="shared" si="3"/>
        <v>{4012,4}</v>
      </c>
      <c r="Q38" t="str">
        <f t="shared" si="4"/>
        <v>{4000,4}</v>
      </c>
      <c r="R38" s="3" t="str">
        <f t="shared" si="6"/>
        <v/>
      </c>
      <c r="S38" t="str">
        <f t="array" ref="S38">[1]!LKnum(O38:R38)</f>
        <v>{{4015,4}|{4012,4}|{4000,4}}</v>
      </c>
    </row>
    <row r="39" spans="6:19" x14ac:dyDescent="0.15">
      <c r="F39">
        <f t="array" ref="F39">MIN(_xlfn.XLOOKUP(J39:L39,共鸣关系设定!B:B,共鸣关系设定!D:D))</f>
        <v>5</v>
      </c>
      <c r="G39">
        <f t="shared" si="1"/>
        <v>2</v>
      </c>
      <c r="H39">
        <v>36</v>
      </c>
      <c r="I39" s="2">
        <v>36</v>
      </c>
      <c r="J39" s="118">
        <f>共鸣关系设定!I39</f>
        <v>4040</v>
      </c>
      <c r="K39" s="118">
        <f>共鸣关系设定!J39</f>
        <v>4018</v>
      </c>
      <c r="L39" s="118">
        <f>共鸣关系设定!K39</f>
        <v>4004</v>
      </c>
      <c r="M39" s="119"/>
      <c r="N39" s="117">
        <f>IF(F39=3,COUNTIFS($I$4:I39,I39)+2,COUNTIFS($I$4:I39,I39)+3)</f>
        <v>4</v>
      </c>
      <c r="O39" t="str">
        <f t="shared" si="2"/>
        <v>{4040,4}</v>
      </c>
      <c r="P39" t="str">
        <f t="shared" si="3"/>
        <v>{4018,4}</v>
      </c>
      <c r="Q39" t="str">
        <f t="shared" si="4"/>
        <v>{4004,4}</v>
      </c>
      <c r="R39" s="3" t="str">
        <f t="shared" si="6"/>
        <v/>
      </c>
      <c r="S39" t="str">
        <f t="array" ref="S39">[1]!LKnum(O39:R39)</f>
        <v>{{4040,4}|{4018,4}|{4004,4}}</v>
      </c>
    </row>
    <row r="40" spans="6:19" x14ac:dyDescent="0.15">
      <c r="F40">
        <f t="array" ref="F40">MIN(_xlfn.XLOOKUP(J40:L40,共鸣关系设定!B:B,共鸣关系设定!D:D))</f>
        <v>5</v>
      </c>
      <c r="G40">
        <f t="shared" si="1"/>
        <v>2</v>
      </c>
      <c r="H40">
        <v>37</v>
      </c>
      <c r="I40" s="114">
        <v>37</v>
      </c>
      <c r="J40" s="9">
        <f>共鸣关系设定!I40</f>
        <v>4025</v>
      </c>
      <c r="K40" s="9">
        <f>共鸣关系设定!J40</f>
        <v>4017</v>
      </c>
      <c r="L40" s="9">
        <f>共鸣关系设定!K40</f>
        <v>4015</v>
      </c>
      <c r="M40" s="96"/>
      <c r="N40" s="117">
        <f>IF(F40=3,COUNTIFS($I$4:I40,I40)+2,COUNTIFS($I$4:I40,I40)+3)</f>
        <v>4</v>
      </c>
      <c r="O40" t="str">
        <f t="shared" si="2"/>
        <v>{4025,4}</v>
      </c>
      <c r="P40" t="str">
        <f t="shared" si="3"/>
        <v>{4017,4}</v>
      </c>
      <c r="Q40" t="str">
        <f t="shared" si="4"/>
        <v>{4015,4}</v>
      </c>
      <c r="R40" s="3" t="str">
        <f t="shared" si="6"/>
        <v/>
      </c>
      <c r="S40" t="str">
        <f t="array" ref="S40">[1]!LKnum(O40:R40)</f>
        <v>{{4025,4}|{4017,4}|{4015,4}}</v>
      </c>
    </row>
    <row r="41" spans="6:19" x14ac:dyDescent="0.15">
      <c r="F41">
        <f t="array" ref="F41">MIN(_xlfn.XLOOKUP(J41:L41,共鸣关系设定!B:B,共鸣关系设定!D:D))</f>
        <v>5</v>
      </c>
      <c r="G41">
        <f t="shared" si="1"/>
        <v>2</v>
      </c>
      <c r="H41">
        <v>38</v>
      </c>
      <c r="I41" s="2">
        <v>38</v>
      </c>
      <c r="J41" s="118">
        <f>共鸣关系设定!I41</f>
        <v>4038</v>
      </c>
      <c r="K41" s="118">
        <f>共鸣关系设定!J41</f>
        <v>4018</v>
      </c>
      <c r="L41" s="118">
        <f>共鸣关系设定!K41</f>
        <v>4001</v>
      </c>
      <c r="M41" s="119"/>
      <c r="N41" s="117">
        <f>IF(F41=3,COUNTIFS($I$4:I41,I41)+2,COUNTIFS($I$4:I41,I41)+3)</f>
        <v>4</v>
      </c>
      <c r="O41" t="str">
        <f t="shared" si="2"/>
        <v>{4038,4}</v>
      </c>
      <c r="P41" t="str">
        <f t="shared" si="3"/>
        <v>{4018,4}</v>
      </c>
      <c r="Q41" t="str">
        <f t="shared" si="4"/>
        <v>{4001,4}</v>
      </c>
      <c r="R41" s="3" t="str">
        <f t="shared" si="6"/>
        <v/>
      </c>
      <c r="S41" t="str">
        <f t="array" ref="S41">[1]!LKnum(O41:R41)</f>
        <v>{{4038,4}|{4018,4}|{4001,4}}</v>
      </c>
    </row>
    <row r="42" spans="6:19" x14ac:dyDescent="0.15">
      <c r="F42">
        <f t="array" ref="F42">MIN(_xlfn.XLOOKUP(J42:L42,共鸣关系设定!B:B,共鸣关系设定!D:D))</f>
        <v>5</v>
      </c>
      <c r="G42">
        <f t="shared" si="1"/>
        <v>2</v>
      </c>
      <c r="H42">
        <v>39</v>
      </c>
      <c r="I42" s="114">
        <v>39</v>
      </c>
      <c r="J42" s="9">
        <f>共鸣关系设定!I42</f>
        <v>4035</v>
      </c>
      <c r="K42" s="9">
        <f>共鸣关系设定!J42</f>
        <v>4015</v>
      </c>
      <c r="L42" s="9">
        <f>共鸣关系设定!K42</f>
        <v>4009</v>
      </c>
      <c r="M42" s="96"/>
      <c r="N42" s="117">
        <f>IF(F42=3,COUNTIFS($I$4:I42,I42)+2,COUNTIFS($I$4:I42,I42)+3)</f>
        <v>4</v>
      </c>
      <c r="O42" t="str">
        <f t="shared" si="2"/>
        <v>{4035,4}</v>
      </c>
      <c r="P42" t="str">
        <f t="shared" si="3"/>
        <v>{4015,4}</v>
      </c>
      <c r="Q42" t="str">
        <f t="shared" si="4"/>
        <v>{4009,4}</v>
      </c>
      <c r="R42" s="3" t="str">
        <f t="shared" si="6"/>
        <v/>
      </c>
      <c r="S42" t="str">
        <f t="array" ref="S42">[1]!LKnum(O42:R42)</f>
        <v>{{4035,4}|{4015,4}|{4009,4}}</v>
      </c>
    </row>
    <row r="43" spans="6:19" x14ac:dyDescent="0.15">
      <c r="F43">
        <f t="array" ref="F43">MIN(_xlfn.XLOOKUP(J43:L43,共鸣关系设定!B:B,共鸣关系设定!D:D))</f>
        <v>5</v>
      </c>
      <c r="G43">
        <f t="shared" si="1"/>
        <v>2</v>
      </c>
      <c r="H43">
        <v>40</v>
      </c>
      <c r="I43" s="2">
        <v>40</v>
      </c>
      <c r="J43" s="118">
        <f>共鸣关系设定!I43</f>
        <v>4031</v>
      </c>
      <c r="K43" s="118">
        <f>共鸣关系设定!J43</f>
        <v>4017</v>
      </c>
      <c r="L43" s="118">
        <f>共鸣关系设定!K43</f>
        <v>4009</v>
      </c>
      <c r="M43" s="119"/>
      <c r="N43" s="117">
        <f>IF(F43=3,COUNTIFS($I$4:I43,I43)+2,COUNTIFS($I$4:I43,I43)+3)</f>
        <v>4</v>
      </c>
      <c r="O43" t="str">
        <f t="shared" si="2"/>
        <v>{4031,4}</v>
      </c>
      <c r="P43" t="str">
        <f t="shared" si="3"/>
        <v>{4017,4}</v>
      </c>
      <c r="Q43" t="str">
        <f t="shared" si="4"/>
        <v>{4009,4}</v>
      </c>
      <c r="R43" s="3" t="str">
        <f t="shared" si="6"/>
        <v/>
      </c>
      <c r="S43" t="str">
        <f t="array" ref="S43">[1]!LKnum(O43:R43)</f>
        <v>{{4031,4}|{4017,4}|{4009,4}}</v>
      </c>
    </row>
    <row r="44" spans="6:19" x14ac:dyDescent="0.15">
      <c r="F44">
        <f t="array" ref="F44">MIN(_xlfn.XLOOKUP(J44:L44,共鸣关系设定!B:B,共鸣关系设定!D:D))</f>
        <v>5</v>
      </c>
      <c r="G44">
        <f t="shared" si="1"/>
        <v>2</v>
      </c>
      <c r="H44">
        <v>41</v>
      </c>
      <c r="I44" s="114">
        <v>41</v>
      </c>
      <c r="J44" s="9">
        <f>共鸣关系设定!I44</f>
        <v>4021</v>
      </c>
      <c r="K44" s="9">
        <f>共鸣关系设定!J44</f>
        <v>4017</v>
      </c>
      <c r="L44" s="9">
        <f>共鸣关系设定!K44</f>
        <v>4001</v>
      </c>
      <c r="M44" s="96"/>
      <c r="N44" s="117">
        <f>IF(F44=3,COUNTIFS($I$4:I44,I44)+2,COUNTIFS($I$4:I44,I44)+3)</f>
        <v>4</v>
      </c>
      <c r="O44" t="str">
        <f t="shared" si="2"/>
        <v>{4021,4}</v>
      </c>
      <c r="P44" t="str">
        <f t="shared" si="3"/>
        <v>{4017,4}</v>
      </c>
      <c r="Q44" t="str">
        <f t="shared" si="4"/>
        <v>{4001,4}</v>
      </c>
      <c r="R44" s="3" t="str">
        <f t="shared" si="6"/>
        <v/>
      </c>
      <c r="S44" t="str">
        <f t="array" ref="S44">[1]!LKnum(O44:R44)</f>
        <v>{{4021,4}|{4017,4}|{4001,4}}</v>
      </c>
    </row>
    <row r="45" spans="6:19" x14ac:dyDescent="0.15">
      <c r="F45">
        <f t="array" ref="F45">MIN(_xlfn.XLOOKUP(J45:L45,共鸣关系设定!B:B,共鸣关系设定!D:D))</f>
        <v>5</v>
      </c>
      <c r="G45">
        <f t="shared" si="1"/>
        <v>2</v>
      </c>
      <c r="H45">
        <v>42</v>
      </c>
      <c r="I45" s="2">
        <v>42</v>
      </c>
      <c r="J45" s="118">
        <f>共鸣关系设定!I45</f>
        <v>4022</v>
      </c>
      <c r="K45" s="118">
        <f>共鸣关系设定!J45</f>
        <v>4021</v>
      </c>
      <c r="L45" s="118">
        <f>共鸣关系设定!K45</f>
        <v>4001</v>
      </c>
      <c r="M45" s="119"/>
      <c r="N45" s="117">
        <f>IF(F45=3,COUNTIFS($I$4:I45,I45)+2,COUNTIFS($I$4:I45,I45)+3)</f>
        <v>4</v>
      </c>
      <c r="O45" t="str">
        <f t="shared" si="2"/>
        <v>{4022,4}</v>
      </c>
      <c r="P45" t="str">
        <f t="shared" si="3"/>
        <v>{4021,4}</v>
      </c>
      <c r="Q45" t="str">
        <f t="shared" si="4"/>
        <v>{4001,4}</v>
      </c>
      <c r="R45" s="3" t="str">
        <f t="shared" si="6"/>
        <v/>
      </c>
      <c r="S45" t="str">
        <f t="array" ref="S45">[1]!LKnum(O45:R45)</f>
        <v>{{4022,4}|{4021,4}|{4001,4}}</v>
      </c>
    </row>
    <row r="46" spans="6:19" x14ac:dyDescent="0.15">
      <c r="F46">
        <f t="array" ref="F46">MIN(_xlfn.XLOOKUP(J46:L46,共鸣关系设定!B:B,共鸣关系设定!D:D))</f>
        <v>5</v>
      </c>
      <c r="G46">
        <f t="shared" si="1"/>
        <v>2</v>
      </c>
      <c r="H46">
        <v>43</v>
      </c>
      <c r="I46" s="114">
        <v>43</v>
      </c>
      <c r="J46" s="9">
        <f>共鸣关系设定!I46</f>
        <v>4034</v>
      </c>
      <c r="K46" s="9">
        <f>共鸣关系设定!J46</f>
        <v>4033</v>
      </c>
      <c r="L46" s="9">
        <f>共鸣关系设定!K46</f>
        <v>4014</v>
      </c>
      <c r="M46" s="96"/>
      <c r="N46" s="117">
        <f>IF(F46=3,COUNTIFS($I$4:I46,I46)+2,COUNTIFS($I$4:I46,I46)+3)</f>
        <v>4</v>
      </c>
      <c r="O46" t="str">
        <f t="shared" si="2"/>
        <v>{4034,4}</v>
      </c>
      <c r="P46" t="str">
        <f t="shared" si="3"/>
        <v>{4033,4}</v>
      </c>
      <c r="Q46" t="str">
        <f t="shared" si="4"/>
        <v>{4014,4}</v>
      </c>
      <c r="R46" s="3" t="str">
        <f t="shared" si="6"/>
        <v/>
      </c>
      <c r="S46" t="str">
        <f t="array" ref="S46">[1]!LKnum(O46:R46)</f>
        <v>{{4034,4}|{4033,4}|{4014,4}}</v>
      </c>
    </row>
    <row r="47" spans="6:19" x14ac:dyDescent="0.15">
      <c r="F47">
        <f t="array" ref="F47">MIN(_xlfn.XLOOKUP(J47:L47,共鸣关系设定!B:B,共鸣关系设定!D:D))</f>
        <v>5</v>
      </c>
      <c r="G47">
        <f t="shared" si="1"/>
        <v>2</v>
      </c>
      <c r="H47">
        <v>44</v>
      </c>
      <c r="I47" s="2">
        <v>44</v>
      </c>
      <c r="J47" s="118">
        <f>共鸣关系设定!I47</f>
        <v>4034</v>
      </c>
      <c r="K47" s="118">
        <f>共鸣关系设定!J47</f>
        <v>4030</v>
      </c>
      <c r="L47" s="118">
        <f>共鸣关系设定!K47</f>
        <v>0</v>
      </c>
      <c r="M47" s="119"/>
      <c r="N47" s="117">
        <f>IF(F47=3,COUNTIFS($I$4:I47,I47)+2,COUNTIFS($I$4:I47,I47)+3)</f>
        <v>4</v>
      </c>
      <c r="O47" t="str">
        <f t="shared" si="2"/>
        <v>{4034,4}</v>
      </c>
      <c r="P47" t="str">
        <f t="shared" si="3"/>
        <v>{4030,4}</v>
      </c>
      <c r="Q47" t="str">
        <f t="shared" si="4"/>
        <v/>
      </c>
      <c r="R47" s="3" t="str">
        <f t="shared" si="6"/>
        <v/>
      </c>
      <c r="S47" t="str">
        <f t="array" ref="S47">[1]!LKnum(O47:R47)</f>
        <v>{{4034,4}|{4030,4}}</v>
      </c>
    </row>
    <row r="48" spans="6:19" x14ac:dyDescent="0.15">
      <c r="F48">
        <f t="array" ref="F48">MIN(_xlfn.XLOOKUP(J48:L48,共鸣关系设定!B:B,共鸣关系设定!D:D))</f>
        <v>5</v>
      </c>
      <c r="G48">
        <f t="shared" si="1"/>
        <v>2</v>
      </c>
      <c r="H48">
        <v>45</v>
      </c>
      <c r="I48" s="114">
        <v>45</v>
      </c>
      <c r="J48" s="9">
        <f>共鸣关系设定!I48</f>
        <v>4034</v>
      </c>
      <c r="K48" s="9">
        <f>共鸣关系设定!J48</f>
        <v>3008</v>
      </c>
      <c r="L48" s="9">
        <f>共鸣关系设定!K48</f>
        <v>3005</v>
      </c>
      <c r="M48" s="96"/>
      <c r="N48" s="117">
        <f>IF(F48=3,COUNTIFS($I$4:I48,I48)+2,COUNTIFS($I$4:I48,I48)+3)</f>
        <v>4</v>
      </c>
      <c r="O48" t="str">
        <f t="shared" si="2"/>
        <v>{4034,4}</v>
      </c>
      <c r="P48" t="str">
        <f t="shared" si="3"/>
        <v>{3008,4}</v>
      </c>
      <c r="Q48" t="str">
        <f t="shared" si="4"/>
        <v>{3005,4}</v>
      </c>
      <c r="R48" s="3" t="str">
        <f t="shared" si="6"/>
        <v/>
      </c>
      <c r="S48" t="str">
        <f t="array" ref="S48">[1]!LKnum(O48:R48)</f>
        <v>{{4034,4}|{3008,4}|{3005,4}}</v>
      </c>
    </row>
    <row r="49" spans="6:19" x14ac:dyDescent="0.15">
      <c r="F49">
        <f t="array" ref="F49">MIN(_xlfn.XLOOKUP(J49:L49,共鸣关系设定!B:B,共鸣关系设定!D:D))</f>
        <v>3</v>
      </c>
      <c r="G49">
        <f t="shared" si="1"/>
        <v>1</v>
      </c>
      <c r="H49">
        <v>46</v>
      </c>
      <c r="I49" s="2">
        <v>46</v>
      </c>
      <c r="J49" s="118">
        <f>共鸣关系设定!I49</f>
        <v>3021</v>
      </c>
      <c r="K49" s="118">
        <f>共鸣关系设定!J49</f>
        <v>3019</v>
      </c>
      <c r="L49" s="118">
        <f>共鸣关系设定!K49</f>
        <v>2017</v>
      </c>
      <c r="M49" s="119"/>
      <c r="N49" s="117">
        <f>IF(F49=3,COUNTIFS($I$4:I49,I49)+2,COUNTIFS($I$4:I49,I49)+3)</f>
        <v>3</v>
      </c>
      <c r="O49" t="str">
        <f t="shared" si="2"/>
        <v>{3021,3}</v>
      </c>
      <c r="P49" t="str">
        <f t="shared" si="3"/>
        <v>{3019,3}</v>
      </c>
      <c r="Q49" t="str">
        <f t="shared" si="4"/>
        <v>{2017,3}</v>
      </c>
      <c r="R49" s="3" t="str">
        <f t="shared" si="6"/>
        <v/>
      </c>
      <c r="S49" t="str">
        <f t="array" ref="S49">[1]!LKnum(O49:R49)</f>
        <v>{{3021,3}|{3019,3}|{2017,3}}</v>
      </c>
    </row>
    <row r="50" spans="6:19" x14ac:dyDescent="0.15">
      <c r="F50">
        <f t="array" ref="F50">MIN(_xlfn.XLOOKUP(J50:L50,共鸣关系设定!B:B,共鸣关系设定!D:D))</f>
        <v>3</v>
      </c>
      <c r="G50">
        <f t="shared" si="1"/>
        <v>1</v>
      </c>
      <c r="H50">
        <v>47</v>
      </c>
      <c r="I50" s="114">
        <v>47</v>
      </c>
      <c r="J50" s="9">
        <f>共鸣关系设定!I50</f>
        <v>3003</v>
      </c>
      <c r="K50" s="9">
        <f>共鸣关系设定!J50</f>
        <v>2008</v>
      </c>
      <c r="L50" s="9">
        <f>共鸣关系设定!K50</f>
        <v>2004</v>
      </c>
      <c r="M50" s="96"/>
      <c r="N50" s="117">
        <f>IF(F50=3,COUNTIFS($I$4:I50,I50)+2,COUNTIFS($I$4:I50,I50)+3)</f>
        <v>3</v>
      </c>
      <c r="O50" t="str">
        <f t="shared" si="2"/>
        <v>{3003,3}</v>
      </c>
      <c r="P50" t="str">
        <f t="shared" si="3"/>
        <v>{2008,3}</v>
      </c>
      <c r="Q50" t="str">
        <f t="shared" si="4"/>
        <v>{2004,3}</v>
      </c>
      <c r="R50" s="3" t="str">
        <f t="shared" si="6"/>
        <v/>
      </c>
      <c r="S50" t="str">
        <f t="array" ref="S50">[1]!LKnum(O50:R50)</f>
        <v>{{3003,3}|{2008,3}|{2004,3}}</v>
      </c>
    </row>
    <row r="51" spans="6:19" x14ac:dyDescent="0.15">
      <c r="F51">
        <f t="array" ref="F51">MIN(_xlfn.XLOOKUP(J51:L51,共鸣关系设定!B:B,共鸣关系设定!D:D))</f>
        <v>3</v>
      </c>
      <c r="G51">
        <f t="shared" si="1"/>
        <v>1</v>
      </c>
      <c r="H51">
        <v>48</v>
      </c>
      <c r="I51" s="2">
        <v>48</v>
      </c>
      <c r="J51" s="118">
        <f>共鸣关系设定!I51</f>
        <v>2013</v>
      </c>
      <c r="K51" s="118">
        <f>共鸣关系设定!J51</f>
        <v>2000</v>
      </c>
      <c r="L51" s="118">
        <f>共鸣关系设定!K51</f>
        <v>0</v>
      </c>
      <c r="M51" s="119"/>
      <c r="N51" s="117">
        <f>IF(F51=3,COUNTIFS($I$4:I51,I51)+2,COUNTIFS($I$4:I51,I51)+3)</f>
        <v>3</v>
      </c>
      <c r="O51" t="str">
        <f t="shared" si="2"/>
        <v>{2013,3}</v>
      </c>
      <c r="P51" t="str">
        <f t="shared" si="3"/>
        <v>{2000,3}</v>
      </c>
      <c r="Q51" t="str">
        <f t="shared" si="4"/>
        <v/>
      </c>
      <c r="R51" s="3" t="str">
        <f t="shared" si="6"/>
        <v/>
      </c>
      <c r="S51" t="str">
        <f t="array" ref="S51">[1]!LKnum(O51:R51)</f>
        <v>{{2013,3}|{2000,3}}</v>
      </c>
    </row>
    <row r="52" spans="6:19" x14ac:dyDescent="0.15">
      <c r="F52">
        <f t="array" ref="F52">MIN(_xlfn.XLOOKUP(J52:L52,共鸣关系设定!B:B,共鸣关系设定!D:D))</f>
        <v>3</v>
      </c>
      <c r="G52">
        <f t="shared" si="1"/>
        <v>1</v>
      </c>
      <c r="H52">
        <v>49</v>
      </c>
      <c r="I52" s="114">
        <v>49</v>
      </c>
      <c r="J52" s="118">
        <f>共鸣关系设定!I52</f>
        <v>3001</v>
      </c>
      <c r="K52" s="118">
        <f>共鸣关系设定!J52</f>
        <v>2009</v>
      </c>
      <c r="L52" s="118">
        <f>共鸣关系设定!K52</f>
        <v>0</v>
      </c>
      <c r="M52" s="119"/>
      <c r="N52" s="117">
        <f>IF(F52=3,COUNTIFS($I$4:I52,I52)+2,COUNTIFS($I$4:I52,I52)+3)</f>
        <v>3</v>
      </c>
      <c r="O52" t="str">
        <f t="shared" si="2"/>
        <v>{3001,3}</v>
      </c>
      <c r="P52" t="str">
        <f t="shared" si="3"/>
        <v>{2009,3}</v>
      </c>
      <c r="Q52" t="str">
        <f t="shared" si="4"/>
        <v/>
      </c>
      <c r="R52" s="3" t="str">
        <f t="shared" si="6"/>
        <v/>
      </c>
      <c r="S52" t="str">
        <f t="array" ref="S52">[1]!LKnum(O52:R52)</f>
        <v>{{3001,3}|{2009,3}}</v>
      </c>
    </row>
    <row r="53" spans="6:19" x14ac:dyDescent="0.15">
      <c r="F53">
        <f t="array" ref="F53">MIN(_xlfn.XLOOKUP(J53:L53,共鸣关系设定!B:B,共鸣关系设定!D:D))</f>
        <v>3</v>
      </c>
      <c r="G53">
        <f t="shared" si="1"/>
        <v>1</v>
      </c>
      <c r="H53">
        <v>50</v>
      </c>
      <c r="I53" s="2">
        <v>50</v>
      </c>
      <c r="J53" s="9">
        <f>共鸣关系设定!I53</f>
        <v>3016</v>
      </c>
      <c r="K53" s="9">
        <f>共鸣关系设定!J53</f>
        <v>3006</v>
      </c>
      <c r="L53" s="9">
        <f>共鸣关系设定!K53</f>
        <v>0</v>
      </c>
      <c r="M53" s="96"/>
      <c r="N53" s="117">
        <f>IF(F53=3,COUNTIFS($I$4:I53,I53)+2,COUNTIFS($I$4:I53,I53)+3)</f>
        <v>3</v>
      </c>
      <c r="O53" t="str">
        <f t="shared" si="2"/>
        <v>{3016,3}</v>
      </c>
      <c r="P53" t="str">
        <f t="shared" si="3"/>
        <v>{3006,3}</v>
      </c>
      <c r="Q53" t="str">
        <f t="shared" si="4"/>
        <v/>
      </c>
      <c r="R53" s="3" t="str">
        <f t="shared" si="6"/>
        <v/>
      </c>
      <c r="S53" t="str">
        <f t="array" ref="S53">[1]!LKnum(O53:R53)</f>
        <v>{{3016,3}|{3006,3}}</v>
      </c>
    </row>
    <row r="54" spans="6:19" x14ac:dyDescent="0.15">
      <c r="F54">
        <f t="array" ref="F54">MIN(_xlfn.XLOOKUP(J54:L54,共鸣关系设定!B:B,共鸣关系设定!D:D))</f>
        <v>3</v>
      </c>
      <c r="G54">
        <f t="shared" si="1"/>
        <v>1</v>
      </c>
      <c r="H54">
        <v>51</v>
      </c>
      <c r="I54" s="114">
        <v>51</v>
      </c>
      <c r="J54" s="118">
        <f>共鸣关系设定!I54</f>
        <v>2015</v>
      </c>
      <c r="K54" s="118">
        <f>共鸣关系设定!J54</f>
        <v>2003</v>
      </c>
      <c r="L54" s="118">
        <f>共鸣关系设定!K54</f>
        <v>0</v>
      </c>
      <c r="M54" s="119"/>
      <c r="N54" s="117">
        <f>IF(F54=3,COUNTIFS($I$4:I54,I54)+2,COUNTIFS($I$4:I54,I54)+3)</f>
        <v>3</v>
      </c>
      <c r="O54" t="str">
        <f t="shared" si="2"/>
        <v>{2015,3}</v>
      </c>
      <c r="P54" t="str">
        <f t="shared" si="3"/>
        <v>{2003,3}</v>
      </c>
      <c r="Q54" t="str">
        <f t="shared" si="4"/>
        <v/>
      </c>
      <c r="R54" s="3" t="str">
        <f t="shared" si="6"/>
        <v/>
      </c>
      <c r="S54" t="str">
        <f t="array" ref="S54">[1]!LKnum(O54:R54)</f>
        <v>{{2015,3}|{2003,3}}</v>
      </c>
    </row>
    <row r="55" spans="6:19" x14ac:dyDescent="0.15">
      <c r="F55">
        <f t="array" ref="F55">MIN(_xlfn.XLOOKUP(J55:L55,共鸣关系设定!B:B,共鸣关系设定!D:D))</f>
        <v>3</v>
      </c>
      <c r="G55">
        <f t="shared" si="1"/>
        <v>1</v>
      </c>
      <c r="H55">
        <v>52</v>
      </c>
      <c r="I55" s="2">
        <v>52</v>
      </c>
      <c r="J55" s="9">
        <f>共鸣关系设定!I55</f>
        <v>3012</v>
      </c>
      <c r="K55" s="9">
        <f>共鸣关系设定!J55</f>
        <v>2007</v>
      </c>
      <c r="L55" s="9">
        <f>共鸣关系设定!K55</f>
        <v>0</v>
      </c>
      <c r="M55" s="96"/>
      <c r="N55" s="117">
        <f>IF(F55=3,COUNTIFS($I$4:I55,I55)+2,COUNTIFS($I$4:I55,I55)+3)</f>
        <v>3</v>
      </c>
      <c r="O55" t="str">
        <f t="shared" si="2"/>
        <v>{3012,3}</v>
      </c>
      <c r="P55" t="str">
        <f t="shared" si="3"/>
        <v>{2007,3}</v>
      </c>
      <c r="Q55" t="str">
        <f t="shared" si="4"/>
        <v/>
      </c>
      <c r="R55" s="3" t="str">
        <f t="shared" si="6"/>
        <v/>
      </c>
      <c r="S55" t="str">
        <f t="array" ref="S55">[1]!LKnum(O55:R55)</f>
        <v>{{3012,3}|{2007,3}}</v>
      </c>
    </row>
    <row r="56" spans="6:19" x14ac:dyDescent="0.15">
      <c r="F56">
        <f t="array" ref="F56">MIN(_xlfn.XLOOKUP(J56:L56,共鸣关系设定!B:B,共鸣关系设定!D:D))</f>
        <v>3</v>
      </c>
      <c r="G56">
        <f t="shared" si="1"/>
        <v>1</v>
      </c>
      <c r="H56">
        <v>53</v>
      </c>
      <c r="I56" s="114">
        <v>53</v>
      </c>
      <c r="J56" s="118">
        <f>共鸣关系设定!I56</f>
        <v>3020</v>
      </c>
      <c r="K56" s="118">
        <f>共鸣关系设定!J56</f>
        <v>3001</v>
      </c>
      <c r="L56" s="118">
        <f>共鸣关系设定!K56</f>
        <v>0</v>
      </c>
      <c r="M56" s="119"/>
      <c r="N56" s="117">
        <f>IF(F56=3,COUNTIFS($I$4:I56,I56)+2,COUNTIFS($I$4:I56,I56)+3)</f>
        <v>3</v>
      </c>
      <c r="O56" t="str">
        <f t="shared" si="2"/>
        <v>{3020,3}</v>
      </c>
      <c r="P56" t="str">
        <f t="shared" si="3"/>
        <v>{3001,3}</v>
      </c>
      <c r="Q56" t="str">
        <f t="shared" si="4"/>
        <v/>
      </c>
      <c r="R56" s="3" t="str">
        <f t="shared" si="6"/>
        <v/>
      </c>
      <c r="S56" t="str">
        <f t="array" ref="S56">[1]!LKnum(O56:R56)</f>
        <v>{{3020,3}|{3001,3}}</v>
      </c>
    </row>
    <row r="57" spans="6:19" x14ac:dyDescent="0.15">
      <c r="F57">
        <f t="array" ref="F57">MIN(_xlfn.XLOOKUP(J57:L57,共鸣关系设定!B:B,共鸣关系设定!D:D))</f>
        <v>3</v>
      </c>
      <c r="G57">
        <f t="shared" si="1"/>
        <v>1</v>
      </c>
      <c r="H57">
        <v>54</v>
      </c>
      <c r="I57" s="2">
        <v>54</v>
      </c>
      <c r="J57" s="9">
        <f>共鸣关系设定!I57</f>
        <v>2007</v>
      </c>
      <c r="K57" s="9">
        <f>共鸣关系设定!J57</f>
        <v>2006</v>
      </c>
      <c r="L57" s="9">
        <f>共鸣关系设定!K57</f>
        <v>0</v>
      </c>
      <c r="M57" s="96"/>
      <c r="N57" s="117">
        <f>IF(F57=3,COUNTIFS($I$4:I57,I57)+2,COUNTIFS($I$4:I57,I57)+3)</f>
        <v>3</v>
      </c>
      <c r="O57" t="str">
        <f t="shared" si="2"/>
        <v>{2007,3}</v>
      </c>
      <c r="P57" t="str">
        <f t="shared" si="3"/>
        <v>{2006,3}</v>
      </c>
      <c r="Q57" t="str">
        <f t="shared" si="4"/>
        <v/>
      </c>
      <c r="R57" s="3" t="str">
        <f t="shared" si="6"/>
        <v/>
      </c>
      <c r="S57" t="str">
        <f t="array" ref="S57">[1]!LKnum(O57:R57)</f>
        <v>{{2007,3}|{2006,3}}</v>
      </c>
    </row>
    <row r="58" spans="6:19" x14ac:dyDescent="0.15">
      <c r="F58">
        <f t="array" ref="F58">MIN(_xlfn.XLOOKUP(J58:L58,共鸣关系设定!B:B,共鸣关系设定!D:D))</f>
        <v>3</v>
      </c>
      <c r="G58">
        <f t="shared" si="1"/>
        <v>1</v>
      </c>
      <c r="H58">
        <v>55</v>
      </c>
      <c r="I58" s="114">
        <v>55</v>
      </c>
      <c r="J58" s="118">
        <f>共鸣关系设定!I58</f>
        <v>3020</v>
      </c>
      <c r="K58" s="118">
        <f>共鸣关系设定!J58</f>
        <v>3005</v>
      </c>
      <c r="L58" s="118">
        <f>共鸣关系设定!K58</f>
        <v>0</v>
      </c>
      <c r="M58" s="119"/>
      <c r="N58" s="117">
        <f>IF(F58=3,COUNTIFS($I$4:I58,I58)+2,COUNTIFS($I$4:I58,I58)+3)</f>
        <v>3</v>
      </c>
      <c r="O58" t="str">
        <f t="shared" si="2"/>
        <v>{3020,3}</v>
      </c>
      <c r="P58" t="str">
        <f t="shared" si="3"/>
        <v>{3005,3}</v>
      </c>
      <c r="Q58" t="str">
        <f t="shared" si="4"/>
        <v/>
      </c>
      <c r="R58" s="3" t="str">
        <f t="shared" si="6"/>
        <v/>
      </c>
      <c r="S58" t="str">
        <f t="array" ref="S58">[1]!LKnum(O58:R58)</f>
        <v>{{3020,3}|{3005,3}}</v>
      </c>
    </row>
    <row r="59" spans="6:19" x14ac:dyDescent="0.15">
      <c r="F59">
        <f t="array" ref="F59">MIN(_xlfn.XLOOKUP(J59:L59,共鸣关系设定!B:B,共鸣关系设定!D:D))</f>
        <v>3</v>
      </c>
      <c r="G59">
        <f t="shared" si="1"/>
        <v>1</v>
      </c>
      <c r="H59">
        <v>56</v>
      </c>
      <c r="I59" s="2">
        <v>56</v>
      </c>
      <c r="J59" s="9">
        <f>共鸣关系设定!I59</f>
        <v>3003</v>
      </c>
      <c r="K59" s="9">
        <f>共鸣关系设定!J59</f>
        <v>2017</v>
      </c>
      <c r="L59" s="9">
        <f>共鸣关系设定!K59</f>
        <v>0</v>
      </c>
      <c r="M59" s="96"/>
      <c r="N59" s="117">
        <f>IF(F59=3,COUNTIFS($I$4:I59,I59)+2,COUNTIFS($I$4:I59,I59)+3)</f>
        <v>3</v>
      </c>
      <c r="O59" t="str">
        <f t="shared" si="2"/>
        <v>{3003,3}</v>
      </c>
      <c r="P59" t="str">
        <f t="shared" si="3"/>
        <v>{2017,3}</v>
      </c>
      <c r="Q59" t="str">
        <f t="shared" si="4"/>
        <v/>
      </c>
      <c r="R59" s="3" t="str">
        <f t="shared" si="6"/>
        <v/>
      </c>
      <c r="S59" t="str">
        <f t="array" ref="S59">[1]!LKnum(O59:R59)</f>
        <v>{{3003,3}|{2017,3}}</v>
      </c>
    </row>
    <row r="60" spans="6:19" x14ac:dyDescent="0.15">
      <c r="F60">
        <f t="array" ref="F60">MIN(_xlfn.XLOOKUP(J60:L60,共鸣关系设定!B:B,共鸣关系设定!D:D))</f>
        <v>3</v>
      </c>
      <c r="G60">
        <f t="shared" si="1"/>
        <v>1</v>
      </c>
      <c r="H60">
        <v>57</v>
      </c>
      <c r="I60" s="114">
        <v>57</v>
      </c>
      <c r="J60" s="118">
        <f>共鸣关系设定!I60</f>
        <v>2013</v>
      </c>
      <c r="K60" s="118">
        <f>共鸣关系设定!J60</f>
        <v>2008</v>
      </c>
      <c r="L60" s="118">
        <f>共鸣关系设定!K60</f>
        <v>0</v>
      </c>
      <c r="M60" s="119"/>
      <c r="N60" s="117">
        <f>IF(F60=3,COUNTIFS($I$4:I60,I60)+2,COUNTIFS($I$4:I60,I60)+3)</f>
        <v>3</v>
      </c>
      <c r="O60" t="str">
        <f t="shared" si="2"/>
        <v>{2013,3}</v>
      </c>
      <c r="P60" t="str">
        <f t="shared" si="3"/>
        <v>{2008,3}</v>
      </c>
      <c r="Q60" t="str">
        <f t="shared" si="4"/>
        <v/>
      </c>
      <c r="R60" s="3" t="str">
        <f t="shared" si="6"/>
        <v/>
      </c>
      <c r="S60" t="str">
        <f t="array" ref="S60">[1]!LKnum(O60:R60)</f>
        <v>{{2013,3}|{2008,3}}</v>
      </c>
    </row>
    <row r="61" spans="6:19" x14ac:dyDescent="0.15">
      <c r="F61">
        <f t="array" ref="F61">MIN(_xlfn.XLOOKUP(J61:L61,共鸣关系设定!B:B,共鸣关系设定!D:D))</f>
        <v>3</v>
      </c>
      <c r="G61">
        <f t="shared" si="1"/>
        <v>1</v>
      </c>
      <c r="H61">
        <v>58</v>
      </c>
      <c r="I61" s="2">
        <v>58</v>
      </c>
      <c r="J61" s="118">
        <f>共鸣关系设定!I61</f>
        <v>3004</v>
      </c>
      <c r="K61" s="118">
        <f>共鸣关系设定!J61</f>
        <v>2000</v>
      </c>
      <c r="L61" s="118">
        <f>共鸣关系设定!K61</f>
        <v>0</v>
      </c>
      <c r="M61" s="119"/>
      <c r="N61" s="117">
        <f>IF(F61=3,COUNTIFS($I$4:I61,I61)+2,COUNTIFS($I$4:I61,I61)+3)</f>
        <v>3</v>
      </c>
      <c r="O61" t="str">
        <f t="shared" si="2"/>
        <v>{3004,3}</v>
      </c>
      <c r="P61" t="str">
        <f t="shared" si="3"/>
        <v>{2000,3}</v>
      </c>
      <c r="Q61" t="str">
        <f t="shared" si="4"/>
        <v/>
      </c>
      <c r="R61" s="3" t="str">
        <f t="shared" si="6"/>
        <v/>
      </c>
      <c r="S61" t="str">
        <f t="array" ref="S61">[1]!LKnum(O61:R61)</f>
        <v>{{3004,3}|{2000,3}}</v>
      </c>
    </row>
    <row r="62" spans="6:19" x14ac:dyDescent="0.15">
      <c r="F62">
        <f t="array" ref="F62">MIN(_xlfn.XLOOKUP(J62:L62,共鸣关系设定!B:B,共鸣关系设定!D:D))</f>
        <v>3</v>
      </c>
      <c r="G62">
        <f t="shared" si="1"/>
        <v>1</v>
      </c>
      <c r="H62">
        <v>59</v>
      </c>
      <c r="I62" s="114">
        <v>59</v>
      </c>
      <c r="J62" s="9">
        <f>共鸣关系设定!I62</f>
        <v>3015</v>
      </c>
      <c r="K62" s="9">
        <f>共鸣关系设定!J62</f>
        <v>2009</v>
      </c>
      <c r="L62" s="9">
        <f>共鸣关系设定!K62</f>
        <v>0</v>
      </c>
      <c r="M62" s="96"/>
      <c r="N62" s="117">
        <f>IF(F62=3,COUNTIFS($I$4:I62,I62)+2,COUNTIFS($I$4:I62,I62)+3)</f>
        <v>3</v>
      </c>
      <c r="O62" t="str">
        <f t="shared" si="2"/>
        <v>{3015,3}</v>
      </c>
      <c r="P62" t="str">
        <f t="shared" si="3"/>
        <v>{2009,3}</v>
      </c>
      <c r="Q62" t="str">
        <f t="shared" si="4"/>
        <v/>
      </c>
      <c r="R62" s="3" t="str">
        <f t="shared" si="6"/>
        <v/>
      </c>
      <c r="S62" t="str">
        <f t="array" ref="S62">[1]!LKnum(O62:R62)</f>
        <v>{{3015,3}|{2009,3}}</v>
      </c>
    </row>
    <row r="63" spans="6:19" x14ac:dyDescent="0.15">
      <c r="F63">
        <f t="array" ref="F63">MIN(_xlfn.XLOOKUP(J63:L63,共鸣关系设定!B:B,共鸣关系设定!D:D))</f>
        <v>3</v>
      </c>
      <c r="G63">
        <f t="shared" si="1"/>
        <v>1</v>
      </c>
      <c r="H63">
        <v>60</v>
      </c>
      <c r="I63" s="2">
        <v>60</v>
      </c>
      <c r="J63" s="118">
        <f>共鸣关系设定!I63</f>
        <v>3021</v>
      </c>
      <c r="K63" s="118">
        <f>共鸣关系设定!J63</f>
        <v>2016</v>
      </c>
      <c r="L63" s="118">
        <f>共鸣关系设定!K63</f>
        <v>0</v>
      </c>
      <c r="M63" s="119"/>
      <c r="N63" s="117">
        <f>IF(F63=3,COUNTIFS($I$4:I63,I63)+2,COUNTIFS($I$4:I63,I63)+3)</f>
        <v>3</v>
      </c>
      <c r="O63" t="str">
        <f t="shared" si="2"/>
        <v>{3021,3}</v>
      </c>
      <c r="P63" t="str">
        <f t="shared" si="3"/>
        <v>{2016,3}</v>
      </c>
      <c r="Q63" t="str">
        <f t="shared" si="4"/>
        <v/>
      </c>
      <c r="R63" s="3" t="str">
        <f t="shared" si="6"/>
        <v/>
      </c>
      <c r="S63" t="str">
        <f t="array" ref="S63">[1]!LKnum(O63:R63)</f>
        <v>{{3021,3}|{2016,3}}</v>
      </c>
    </row>
    <row r="64" spans="6:19" x14ac:dyDescent="0.15">
      <c r="F64">
        <f t="array" ref="F64">MIN(_xlfn.XLOOKUP(J64:L64,共鸣关系设定!B:B,共鸣关系设定!D:D))</f>
        <v>3</v>
      </c>
      <c r="G64">
        <f t="shared" si="1"/>
        <v>1</v>
      </c>
      <c r="H64">
        <v>61</v>
      </c>
      <c r="I64" s="114">
        <v>61</v>
      </c>
      <c r="J64" s="9">
        <f>共鸣关系设定!I64</f>
        <v>3009</v>
      </c>
      <c r="K64" s="9">
        <f>共鸣关系设定!J64</f>
        <v>3006</v>
      </c>
      <c r="L64" s="9">
        <f>共鸣关系设定!K64</f>
        <v>0</v>
      </c>
      <c r="M64" s="96"/>
      <c r="N64" s="117">
        <f>IF(F64=3,COUNTIFS($I$4:I64,I64)+2,COUNTIFS($I$4:I64,I64)+3)</f>
        <v>3</v>
      </c>
      <c r="O64" t="str">
        <f t="shared" si="2"/>
        <v>{3009,3}</v>
      </c>
      <c r="P64" t="str">
        <f t="shared" si="3"/>
        <v>{3006,3}</v>
      </c>
      <c r="Q64" t="str">
        <f t="shared" si="4"/>
        <v/>
      </c>
      <c r="R64" s="3" t="str">
        <f t="shared" si="6"/>
        <v/>
      </c>
      <c r="S64" t="str">
        <f t="array" ref="S64">[1]!LKnum(O64:R64)</f>
        <v>{{3009,3}|{3006,3}}</v>
      </c>
    </row>
    <row r="65" spans="6:20" x14ac:dyDescent="0.15">
      <c r="F65">
        <f t="array" ref="F65">MIN(_xlfn.XLOOKUP(J65:L65,共鸣关系设定!B:B,共鸣关系设定!D:D))</f>
        <v>3</v>
      </c>
      <c r="G65">
        <f t="shared" si="1"/>
        <v>1</v>
      </c>
      <c r="H65">
        <v>62</v>
      </c>
      <c r="I65" s="2">
        <v>62</v>
      </c>
      <c r="J65" s="118">
        <f>共鸣关系设定!I65</f>
        <v>3013</v>
      </c>
      <c r="K65" s="118">
        <f>共鸣关系设定!J65</f>
        <v>2004</v>
      </c>
      <c r="L65" s="118">
        <f>共鸣关系设定!K65</f>
        <v>0</v>
      </c>
      <c r="M65" s="119"/>
      <c r="N65" s="117">
        <f>IF(F65=3,COUNTIFS($I$4:I65,I65)+2,COUNTIFS($I$4:I65,I65)+3)</f>
        <v>3</v>
      </c>
      <c r="O65" t="str">
        <f t="shared" si="2"/>
        <v>{3013,3}</v>
      </c>
      <c r="P65" t="str">
        <f t="shared" si="3"/>
        <v>{2004,3}</v>
      </c>
      <c r="Q65" t="str">
        <f t="shared" si="4"/>
        <v/>
      </c>
      <c r="R65" s="3" t="str">
        <f t="shared" si="6"/>
        <v/>
      </c>
      <c r="S65" t="str">
        <f t="array" ref="S65">[1]!LKnum(O65:R65)</f>
        <v>{{3013,3}|{2004,3}}</v>
      </c>
    </row>
    <row r="66" spans="6:20" x14ac:dyDescent="0.15">
      <c r="F66">
        <f t="array" ref="F66">MIN(_xlfn.XLOOKUP(J66:L66,共鸣关系设定!B:B,共鸣关系设定!D:D))</f>
        <v>3</v>
      </c>
      <c r="G66">
        <f t="shared" si="1"/>
        <v>1</v>
      </c>
      <c r="H66">
        <v>63</v>
      </c>
      <c r="I66" s="114">
        <v>63</v>
      </c>
      <c r="J66" s="9">
        <f>共鸣关系设定!I66</f>
        <v>3018</v>
      </c>
      <c r="K66" s="9">
        <f>共鸣关系设定!J66</f>
        <v>2003</v>
      </c>
      <c r="L66" s="9">
        <f>共鸣关系设定!K66</f>
        <v>0</v>
      </c>
      <c r="M66" s="96"/>
      <c r="N66" s="117">
        <f>IF(F66=3,COUNTIFS($I$4:I66,I66)+2,COUNTIFS($I$4:I66,I66)+3)</f>
        <v>3</v>
      </c>
      <c r="O66" t="str">
        <f t="shared" si="2"/>
        <v>{3018,3}</v>
      </c>
      <c r="P66" t="str">
        <f t="shared" si="3"/>
        <v>{2003,3}</v>
      </c>
      <c r="Q66" t="str">
        <f t="shared" si="4"/>
        <v/>
      </c>
      <c r="R66" s="3" t="str">
        <f t="shared" si="6"/>
        <v/>
      </c>
      <c r="S66" t="str">
        <f t="array" ref="S66">[1]!LKnum(O66:R66)</f>
        <v>{{3018,3}|{2003,3}}</v>
      </c>
    </row>
    <row r="67" spans="6:20" x14ac:dyDescent="0.15">
      <c r="F67">
        <f t="array" ref="F67">MIN(_xlfn.XLOOKUP(J67:L67,共鸣关系设定!B:B,共鸣关系设定!D:D))</f>
        <v>3</v>
      </c>
      <c r="G67">
        <f t="shared" si="1"/>
        <v>1</v>
      </c>
      <c r="H67">
        <v>64</v>
      </c>
      <c r="I67" s="2">
        <v>64</v>
      </c>
      <c r="J67" s="118">
        <f>共鸣关系设定!I67</f>
        <v>3000</v>
      </c>
      <c r="K67" s="118">
        <f>共鸣关系设定!J67</f>
        <v>1017</v>
      </c>
      <c r="L67" s="118">
        <f>共鸣关系设定!K67</f>
        <v>0</v>
      </c>
      <c r="M67" s="119"/>
      <c r="N67" s="117">
        <f>IF(F67=3,COUNTIFS($I$4:I67,I67)+2,COUNTIFS($I$4:I67,I67)+3)</f>
        <v>3</v>
      </c>
      <c r="O67" t="str">
        <f t="shared" si="2"/>
        <v>{3000,3}</v>
      </c>
      <c r="P67" t="str">
        <f t="shared" si="3"/>
        <v>{1017,3}</v>
      </c>
      <c r="Q67" t="str">
        <f t="shared" si="4"/>
        <v/>
      </c>
      <c r="R67" s="3" t="str">
        <f t="shared" si="6"/>
        <v/>
      </c>
      <c r="S67" t="str">
        <f t="array" ref="S67">[1]!LKnum(O67:R67)</f>
        <v>{{3000,3}|{1017,3}}</v>
      </c>
    </row>
    <row r="68" spans="6:20" x14ac:dyDescent="0.15">
      <c r="F68">
        <f t="array" ref="F68">MIN(_xlfn.XLOOKUP(J68:L68,共鸣关系设定!B:B,共鸣关系设定!D:D))</f>
        <v>3</v>
      </c>
      <c r="G68">
        <f t="shared" si="1"/>
        <v>1</v>
      </c>
      <c r="H68">
        <v>65</v>
      </c>
      <c r="I68" s="114">
        <v>65</v>
      </c>
      <c r="J68" s="9">
        <f>共鸣关系设定!I68</f>
        <v>3010</v>
      </c>
      <c r="K68" s="9">
        <f>共鸣关系设定!J68</f>
        <v>2011</v>
      </c>
      <c r="L68" s="9">
        <f>共鸣关系设定!K68</f>
        <v>0</v>
      </c>
      <c r="M68" s="96"/>
      <c r="N68" s="117">
        <f>IF(F68=3,COUNTIFS($I$4:I68,I68)+2,COUNTIFS($I$4:I68,I68)+3)</f>
        <v>3</v>
      </c>
      <c r="O68" t="str">
        <f t="shared" si="2"/>
        <v>{3010,3}</v>
      </c>
      <c r="P68" t="str">
        <f t="shared" si="3"/>
        <v>{2011,3}</v>
      </c>
      <c r="Q68" t="str">
        <f t="shared" si="4"/>
        <v/>
      </c>
      <c r="R68" s="3" t="str">
        <f t="shared" si="6"/>
        <v/>
      </c>
      <c r="S68" t="str">
        <f t="array" ref="S68">[1]!LKnum(O68:R68)</f>
        <v>{{3010,3}|{2011,3}}</v>
      </c>
    </row>
    <row r="69" spans="6:20" x14ac:dyDescent="0.15">
      <c r="F69">
        <f t="array" ref="F69">MIN(_xlfn.XLOOKUP(J69:L69,共鸣关系设定!B:B,共鸣关系设定!D:D))</f>
        <v>3</v>
      </c>
      <c r="G69">
        <f t="shared" ref="G69:G84" si="7">N69-2</f>
        <v>1</v>
      </c>
      <c r="H69">
        <v>66</v>
      </c>
      <c r="I69" s="2">
        <v>66</v>
      </c>
      <c r="J69" s="118">
        <f>共鸣关系设定!I69</f>
        <v>3012</v>
      </c>
      <c r="K69" s="118">
        <f>共鸣关系设定!J69</f>
        <v>2005</v>
      </c>
      <c r="L69" s="118">
        <f>共鸣关系设定!K69</f>
        <v>0</v>
      </c>
      <c r="M69" s="119"/>
      <c r="N69" s="117">
        <f>IF(F69=3,COUNTIFS($I$4:I69,I69)+2,COUNTIFS($I$4:I69,I69)+3)</f>
        <v>3</v>
      </c>
      <c r="O69" t="str">
        <f t="shared" ref="O69:O132" si="8">IF(J69="","",$N$3&amp;J69&amp;$O$3&amp;$N69&amp;$P$3)</f>
        <v>{3012,3}</v>
      </c>
      <c r="P69" t="str">
        <f t="shared" ref="P69:P132" si="9">IF(K69="","",$N$3&amp;K69&amp;$O$3&amp;$N69&amp;$P$3)</f>
        <v>{2005,3}</v>
      </c>
      <c r="Q69" t="str">
        <f t="shared" ref="Q69:Q132" si="10">IF(L69=0,"",$N$3&amp;L69&amp;$O$3&amp;$N69&amp;$P$3)</f>
        <v/>
      </c>
      <c r="R69" s="3" t="str">
        <f t="shared" ref="R69:R132" si="11">IF(M69="","",$N$3&amp;M69&amp;$O$3&amp;$N69&amp;$P$3)</f>
        <v/>
      </c>
      <c r="S69" t="str">
        <f t="array" ref="S69">[1]!LKnum(O69:R69)</f>
        <v>{{3012,3}|{2005,3}}</v>
      </c>
    </row>
    <row r="70" spans="6:20" x14ac:dyDescent="0.15">
      <c r="F70">
        <f t="array" ref="F70">MIN(_xlfn.XLOOKUP(J70:L70,共鸣关系设定!B:B,共鸣关系设定!D:D))</f>
        <v>3</v>
      </c>
      <c r="G70">
        <f t="shared" si="7"/>
        <v>1</v>
      </c>
      <c r="H70">
        <v>67</v>
      </c>
      <c r="I70" s="114">
        <v>67</v>
      </c>
      <c r="J70" s="118">
        <f>共鸣关系设定!I70</f>
        <v>3018</v>
      </c>
      <c r="K70" s="118">
        <f>共鸣关系设定!J70</f>
        <v>2010</v>
      </c>
      <c r="L70" s="118">
        <f>共鸣关系设定!K70</f>
        <v>0</v>
      </c>
      <c r="M70" s="119"/>
      <c r="N70" s="117">
        <f>IF(F70=3,COUNTIFS($I$4:I70,I70)+2,COUNTIFS($I$4:I70,I70)+3)</f>
        <v>3</v>
      </c>
      <c r="O70" t="str">
        <f t="shared" si="8"/>
        <v>{3018,3}</v>
      </c>
      <c r="P70" t="str">
        <f t="shared" si="9"/>
        <v>{2010,3}</v>
      </c>
      <c r="Q70" t="str">
        <f t="shared" si="10"/>
        <v/>
      </c>
      <c r="R70" s="3" t="str">
        <f t="shared" si="11"/>
        <v/>
      </c>
      <c r="S70" t="str">
        <f t="array" ref="S70">[1]!LKnum(O70:R70)</f>
        <v>{{3018,3}|{2010,3}}</v>
      </c>
    </row>
    <row r="71" spans="6:20" x14ac:dyDescent="0.15">
      <c r="F71">
        <f t="array" ref="F71">MIN(_xlfn.XLOOKUP(J71:L71,共鸣关系设定!B:B,共鸣关系设定!D:D))</f>
        <v>3</v>
      </c>
      <c r="G71">
        <f t="shared" si="7"/>
        <v>1</v>
      </c>
      <c r="H71">
        <v>68</v>
      </c>
      <c r="I71" s="2">
        <v>68</v>
      </c>
      <c r="J71" s="9">
        <f>共鸣关系设定!I71</f>
        <v>3017</v>
      </c>
      <c r="K71" s="9">
        <f>共鸣关系设定!J71</f>
        <v>1017</v>
      </c>
      <c r="L71" s="9">
        <f>共鸣关系设定!K71</f>
        <v>0</v>
      </c>
      <c r="M71" s="96"/>
      <c r="N71" s="117">
        <f>IF(F71=3,COUNTIFS($I$4:I71,I71)+2,COUNTIFS($I$4:I71,I71)+3)</f>
        <v>3</v>
      </c>
      <c r="O71" t="str">
        <f t="shared" si="8"/>
        <v>{3017,3}</v>
      </c>
      <c r="P71" t="str">
        <f t="shared" si="9"/>
        <v>{1017,3}</v>
      </c>
      <c r="Q71" t="str">
        <f t="shared" si="10"/>
        <v/>
      </c>
      <c r="R71" s="3" t="str">
        <f t="shared" si="11"/>
        <v/>
      </c>
      <c r="S71" t="str">
        <f t="array" ref="S71">[1]!LKnum(O71:R71)</f>
        <v>{{3017,3}|{1017,3}}</v>
      </c>
    </row>
    <row r="72" spans="6:20" x14ac:dyDescent="0.15">
      <c r="F72">
        <f t="array" ref="F72">MIN(_xlfn.XLOOKUP(J72:L72,共鸣关系设定!B:B,共鸣关系设定!D:D))</f>
        <v>3</v>
      </c>
      <c r="G72">
        <f t="shared" si="7"/>
        <v>1</v>
      </c>
      <c r="H72">
        <v>69</v>
      </c>
      <c r="I72" s="114">
        <v>69</v>
      </c>
      <c r="J72" s="118">
        <f>共鸣关系设定!I72</f>
        <v>2012</v>
      </c>
      <c r="K72" s="118">
        <f>共鸣关系设定!J72</f>
        <v>2011</v>
      </c>
      <c r="L72" s="118">
        <f>共鸣关系设定!K72</f>
        <v>0</v>
      </c>
      <c r="M72" s="119"/>
      <c r="N72" s="117">
        <f>IF(F72=3,COUNTIFS($I$4:I72,I72)+2,COUNTIFS($I$4:I72,I72)+3)</f>
        <v>3</v>
      </c>
      <c r="O72" t="str">
        <f t="shared" si="8"/>
        <v>{2012,3}</v>
      </c>
      <c r="P72" t="str">
        <f t="shared" si="9"/>
        <v>{2011,3}</v>
      </c>
      <c r="Q72" t="str">
        <f t="shared" si="10"/>
        <v/>
      </c>
      <c r="R72" s="3" t="str">
        <f t="shared" si="11"/>
        <v/>
      </c>
      <c r="S72" t="str">
        <f t="array" ref="S72">[1]!LKnum(O72:R72)</f>
        <v>{{2012,3}|{2011,3}}</v>
      </c>
    </row>
    <row r="73" spans="6:20" x14ac:dyDescent="0.15">
      <c r="F73">
        <f t="array" ref="F73">MIN(_xlfn.XLOOKUP(J73:L73,共鸣关系设定!B:B,共鸣关系设定!D:D))</f>
        <v>5</v>
      </c>
      <c r="G73">
        <f t="shared" si="7"/>
        <v>2</v>
      </c>
      <c r="H73" s="110">
        <v>70</v>
      </c>
      <c r="I73" s="110">
        <v>70</v>
      </c>
      <c r="J73" s="138">
        <f>共鸣关系设定!I73</f>
        <v>4024</v>
      </c>
      <c r="K73" s="138">
        <f>共鸣关系设定!J73</f>
        <v>4027</v>
      </c>
      <c r="L73" s="138">
        <f>共鸣关系设定!K73</f>
        <v>0</v>
      </c>
      <c r="M73" s="82"/>
      <c r="N73" s="143">
        <f>IF(F73=3,COUNTIFS($I$4:I73,I73)+2,COUNTIFS($I$4:I73,I73)+3)</f>
        <v>4</v>
      </c>
      <c r="O73" s="110" t="str">
        <f t="shared" si="8"/>
        <v>{4024,4}</v>
      </c>
      <c r="P73" s="110" t="str">
        <f t="shared" si="9"/>
        <v>{4027,4}</v>
      </c>
      <c r="Q73" s="110" t="str">
        <f t="shared" si="10"/>
        <v/>
      </c>
      <c r="R73" s="138" t="str">
        <f t="shared" si="11"/>
        <v/>
      </c>
      <c r="S73" s="110" t="str">
        <f t="array" ref="S73">[1]!LKnum(O73:R73)</f>
        <v>{{4024,4}|{4027,4}}</v>
      </c>
      <c r="T73" s="110"/>
    </row>
    <row r="74" spans="6:20" x14ac:dyDescent="0.15">
      <c r="F74">
        <f t="array" ref="F74">MIN(_xlfn.XLOOKUP(J74:L74,共鸣关系设定!B:B,共鸣关系设定!D:D))</f>
        <v>5</v>
      </c>
      <c r="G74">
        <f t="shared" si="7"/>
        <v>3</v>
      </c>
      <c r="H74">
        <v>71</v>
      </c>
      <c r="I74" s="114">
        <v>1</v>
      </c>
      <c r="J74" s="115">
        <f>J4</f>
        <v>4033</v>
      </c>
      <c r="K74" s="115">
        <f t="shared" ref="K74:L74" si="12">K4</f>
        <v>4025</v>
      </c>
      <c r="L74" s="115">
        <f t="shared" si="12"/>
        <v>4024</v>
      </c>
      <c r="M74" s="119"/>
      <c r="N74" s="117">
        <f>IF(F74=3,COUNTIFS($I$4:I74,I74)+2,COUNTIFS($I$4:I74,I74)+3)</f>
        <v>5</v>
      </c>
      <c r="O74" t="str">
        <f t="shared" si="8"/>
        <v>{4033,5}</v>
      </c>
      <c r="P74" t="str">
        <f t="shared" si="9"/>
        <v>{4025,5}</v>
      </c>
      <c r="Q74" t="str">
        <f t="shared" si="10"/>
        <v>{4024,5}</v>
      </c>
      <c r="R74" s="3" t="str">
        <f t="shared" si="11"/>
        <v/>
      </c>
      <c r="S74" t="str">
        <f t="array" ref="S74">[1]!LKnum(O74:R74)</f>
        <v>{{4033,5}|{4025,5}|{4024,5}}</v>
      </c>
    </row>
    <row r="75" spans="6:20" x14ac:dyDescent="0.15">
      <c r="F75">
        <f t="array" ref="F75">MIN(_xlfn.XLOOKUP(J75:L75,共鸣关系设定!B:B,共鸣关系设定!D:D))</f>
        <v>7</v>
      </c>
      <c r="G75">
        <f t="shared" si="7"/>
        <v>3</v>
      </c>
      <c r="H75">
        <v>72</v>
      </c>
      <c r="I75" s="2">
        <v>2</v>
      </c>
      <c r="J75" s="115">
        <f t="shared" ref="J75:L75" si="13">J5</f>
        <v>4032</v>
      </c>
      <c r="K75" s="115">
        <f t="shared" si="13"/>
        <v>4028</v>
      </c>
      <c r="L75" s="115">
        <f t="shared" si="13"/>
        <v>4022</v>
      </c>
      <c r="M75" s="96"/>
      <c r="N75" s="117">
        <f>IF(F75=3,COUNTIFS($I$4:I75,I75)+2,COUNTIFS($I$4:I75,I75)+3)</f>
        <v>5</v>
      </c>
      <c r="O75" t="str">
        <f t="shared" si="8"/>
        <v>{4032,5}</v>
      </c>
      <c r="P75" t="str">
        <f t="shared" si="9"/>
        <v>{4028,5}</v>
      </c>
      <c r="Q75" t="str">
        <f t="shared" si="10"/>
        <v>{4022,5}</v>
      </c>
      <c r="R75" s="3" t="str">
        <f t="shared" si="11"/>
        <v/>
      </c>
      <c r="S75" t="str">
        <f t="array" ref="S75">[1]!LKnum(O75:R75)</f>
        <v>{{4032,5}|{4028,5}|{4022,5}}</v>
      </c>
    </row>
    <row r="76" spans="6:20" x14ac:dyDescent="0.15">
      <c r="F76">
        <f t="array" ref="F76">MIN(_xlfn.XLOOKUP(J76:L76,共鸣关系设定!B:B,共鸣关系设定!D:D))</f>
        <v>5</v>
      </c>
      <c r="G76">
        <f t="shared" si="7"/>
        <v>3</v>
      </c>
      <c r="H76">
        <v>73</v>
      </c>
      <c r="I76" s="114">
        <v>3</v>
      </c>
      <c r="J76" s="115">
        <f t="shared" ref="J76:L76" si="14">J6</f>
        <v>4041</v>
      </c>
      <c r="K76" s="115">
        <f t="shared" si="14"/>
        <v>4037</v>
      </c>
      <c r="L76" s="115">
        <f t="shared" si="14"/>
        <v>4032</v>
      </c>
      <c r="M76" s="119"/>
      <c r="N76" s="117">
        <f>IF(F76=3,COUNTIFS($I$4:I76,I76)+2,COUNTIFS($I$4:I76,I76)+3)</f>
        <v>5</v>
      </c>
      <c r="O76" t="str">
        <f t="shared" si="8"/>
        <v>{4041,5}</v>
      </c>
      <c r="P76" t="str">
        <f t="shared" si="9"/>
        <v>{4037,5}</v>
      </c>
      <c r="Q76" t="str">
        <f t="shared" si="10"/>
        <v>{4032,5}</v>
      </c>
      <c r="R76" s="3" t="str">
        <f t="shared" si="11"/>
        <v/>
      </c>
      <c r="S76" t="str">
        <f t="array" ref="S76">[1]!LKnum(O76:R76)</f>
        <v>{{4041,5}|{4037,5}|{4032,5}}</v>
      </c>
    </row>
    <row r="77" spans="6:20" x14ac:dyDescent="0.15">
      <c r="F77">
        <f t="array" ref="F77">MIN(_xlfn.XLOOKUP(J77:L77,共鸣关系设定!B:B,共鸣关系设定!D:D))</f>
        <v>5</v>
      </c>
      <c r="G77">
        <f t="shared" si="7"/>
        <v>3</v>
      </c>
      <c r="H77">
        <v>74</v>
      </c>
      <c r="I77" s="2">
        <v>4</v>
      </c>
      <c r="J77" s="115">
        <f t="shared" ref="J77:L77" si="15">J7</f>
        <v>4042</v>
      </c>
      <c r="K77" s="115">
        <f t="shared" si="15"/>
        <v>4037</v>
      </c>
      <c r="L77" s="115">
        <f t="shared" si="15"/>
        <v>4007</v>
      </c>
      <c r="M77" s="96"/>
      <c r="N77" s="117">
        <f>IF(F77=3,COUNTIFS($I$4:I77,I77)+2,COUNTIFS($I$4:I77,I77)+3)</f>
        <v>5</v>
      </c>
      <c r="O77" t="str">
        <f t="shared" si="8"/>
        <v>{4042,5}</v>
      </c>
      <c r="P77" t="str">
        <f t="shared" si="9"/>
        <v>{4037,5}</v>
      </c>
      <c r="Q77" t="str">
        <f t="shared" si="10"/>
        <v>{4007,5}</v>
      </c>
      <c r="R77" s="3" t="str">
        <f t="shared" si="11"/>
        <v/>
      </c>
      <c r="S77" t="str">
        <f t="array" ref="S77">[1]!LKnum(O77:R77)</f>
        <v>{{4042,5}|{4037,5}|{4007,5}}</v>
      </c>
    </row>
    <row r="78" spans="6:20" x14ac:dyDescent="0.15">
      <c r="F78">
        <f t="array" ref="F78">MIN(_xlfn.XLOOKUP(J78:L78,共鸣关系设定!B:B,共鸣关系设定!D:D))</f>
        <v>7</v>
      </c>
      <c r="G78">
        <f t="shared" si="7"/>
        <v>3</v>
      </c>
      <c r="H78">
        <v>75</v>
      </c>
      <c r="I78" s="114">
        <v>5</v>
      </c>
      <c r="J78" s="115">
        <f t="shared" ref="J78:L78" si="16">J8</f>
        <v>4039</v>
      </c>
      <c r="K78" s="115">
        <f t="shared" si="16"/>
        <v>4037</v>
      </c>
      <c r="L78" s="115">
        <f t="shared" si="16"/>
        <v>4026</v>
      </c>
      <c r="M78" s="119"/>
      <c r="N78" s="117">
        <f>IF(F78=3,COUNTIFS($I$4:I78,I78)+2,COUNTIFS($I$4:I78,I78)+3)</f>
        <v>5</v>
      </c>
      <c r="O78" t="str">
        <f t="shared" si="8"/>
        <v>{4039,5}</v>
      </c>
      <c r="P78" t="str">
        <f t="shared" si="9"/>
        <v>{4037,5}</v>
      </c>
      <c r="Q78" t="str">
        <f t="shared" si="10"/>
        <v>{4026,5}</v>
      </c>
      <c r="R78" s="3" t="str">
        <f t="shared" si="11"/>
        <v/>
      </c>
      <c r="S78" t="str">
        <f t="array" ref="S78">[1]!LKnum(O78:R78)</f>
        <v>{{4039,5}|{4037,5}|{4026,5}}</v>
      </c>
    </row>
    <row r="79" spans="6:20" x14ac:dyDescent="0.15">
      <c r="F79">
        <f t="array" ref="F79">MIN(_xlfn.XLOOKUP(J79:L79,共鸣关系设定!B:B,共鸣关系设定!D:D))</f>
        <v>7</v>
      </c>
      <c r="G79">
        <f t="shared" si="7"/>
        <v>3</v>
      </c>
      <c r="H79">
        <v>76</v>
      </c>
      <c r="I79" s="2">
        <v>6</v>
      </c>
      <c r="J79" s="115">
        <f t="shared" ref="J79:L79" si="17">J9</f>
        <v>4039</v>
      </c>
      <c r="K79" s="115">
        <f t="shared" si="17"/>
        <v>4032</v>
      </c>
      <c r="L79" s="115">
        <f t="shared" si="17"/>
        <v>4005</v>
      </c>
      <c r="M79" s="96"/>
      <c r="N79" s="117">
        <f>IF(F79=3,COUNTIFS($I$4:I79,I79)+2,COUNTIFS($I$4:I79,I79)+3)</f>
        <v>5</v>
      </c>
      <c r="O79" t="str">
        <f t="shared" si="8"/>
        <v>{4039,5}</v>
      </c>
      <c r="P79" t="str">
        <f t="shared" si="9"/>
        <v>{4032,5}</v>
      </c>
      <c r="Q79" t="str">
        <f t="shared" si="10"/>
        <v>{4005,5}</v>
      </c>
      <c r="R79" s="3" t="str">
        <f t="shared" si="11"/>
        <v/>
      </c>
      <c r="S79" t="str">
        <f t="array" ref="S79">[1]!LKnum(O79:R79)</f>
        <v>{{4039,5}|{4032,5}|{4005,5}}</v>
      </c>
    </row>
    <row r="80" spans="6:20" x14ac:dyDescent="0.15">
      <c r="F80">
        <f t="array" ref="F80">MIN(_xlfn.XLOOKUP(J80:L80,共鸣关系设定!B:B,共鸣关系设定!D:D))</f>
        <v>5</v>
      </c>
      <c r="G80">
        <f t="shared" si="7"/>
        <v>3</v>
      </c>
      <c r="H80">
        <v>77</v>
      </c>
      <c r="I80" s="114">
        <v>7</v>
      </c>
      <c r="J80" s="115">
        <f t="shared" ref="J80:L80" si="18">J10</f>
        <v>4040</v>
      </c>
      <c r="K80" s="115">
        <f t="shared" si="18"/>
        <v>4039</v>
      </c>
      <c r="L80" s="115">
        <f t="shared" si="18"/>
        <v>4038</v>
      </c>
      <c r="M80" s="119"/>
      <c r="N80" s="117">
        <f>IF(F80=3,COUNTIFS($I$4:I80,I80)+2,COUNTIFS($I$4:I80,I80)+3)</f>
        <v>5</v>
      </c>
      <c r="O80" t="str">
        <f t="shared" si="8"/>
        <v>{4040,5}</v>
      </c>
      <c r="P80" t="str">
        <f t="shared" si="9"/>
        <v>{4039,5}</v>
      </c>
      <c r="Q80" t="str">
        <f t="shared" si="10"/>
        <v>{4038,5}</v>
      </c>
      <c r="R80" s="3" t="str">
        <f t="shared" si="11"/>
        <v/>
      </c>
      <c r="S80" t="str">
        <f t="array" ref="S80">[1]!LKnum(O80:R80)</f>
        <v>{{4040,5}|{4039,5}|{4038,5}}</v>
      </c>
    </row>
    <row r="81" spans="6:19" x14ac:dyDescent="0.15">
      <c r="F81">
        <f t="array" ref="F81">MIN(_xlfn.XLOOKUP(J81:L81,共鸣关系设定!B:B,共鸣关系设定!D:D))</f>
        <v>5</v>
      </c>
      <c r="G81">
        <f t="shared" si="7"/>
        <v>3</v>
      </c>
      <c r="H81">
        <v>78</v>
      </c>
      <c r="I81" s="2">
        <v>8</v>
      </c>
      <c r="J81" s="115">
        <f t="shared" ref="J81:L81" si="19">J11</f>
        <v>4023</v>
      </c>
      <c r="K81" s="115">
        <f t="shared" si="19"/>
        <v>4016</v>
      </c>
      <c r="L81" s="115">
        <f t="shared" si="19"/>
        <v>4004</v>
      </c>
      <c r="M81" s="96"/>
      <c r="N81" s="117">
        <f>IF(F81=3,COUNTIFS($I$4:I81,I81)+2,COUNTIFS($I$4:I81,I81)+3)</f>
        <v>5</v>
      </c>
      <c r="O81" t="str">
        <f t="shared" si="8"/>
        <v>{4023,5}</v>
      </c>
      <c r="P81" t="str">
        <f t="shared" si="9"/>
        <v>{4016,5}</v>
      </c>
      <c r="Q81" t="str">
        <f t="shared" si="10"/>
        <v>{4004,5}</v>
      </c>
      <c r="R81" s="3" t="str">
        <f t="shared" si="11"/>
        <v/>
      </c>
      <c r="S81" t="str">
        <f t="array" ref="S81">[1]!LKnum(O81:R81)</f>
        <v>{{4023,5}|{4016,5}|{4004,5}}</v>
      </c>
    </row>
    <row r="82" spans="6:19" x14ac:dyDescent="0.15">
      <c r="F82">
        <f t="array" ref="F82">MIN(_xlfn.XLOOKUP(J82:L82,共鸣关系设定!B:B,共鸣关系设定!D:D))</f>
        <v>5</v>
      </c>
      <c r="G82">
        <f t="shared" si="7"/>
        <v>3</v>
      </c>
      <c r="H82">
        <v>79</v>
      </c>
      <c r="I82" s="114">
        <v>9</v>
      </c>
      <c r="J82" s="115">
        <f t="shared" ref="J82:L82" si="20">J12</f>
        <v>4000</v>
      </c>
      <c r="K82" s="115">
        <f t="shared" si="20"/>
        <v>2016</v>
      </c>
      <c r="L82" s="115">
        <f t="shared" si="20"/>
        <v>0</v>
      </c>
      <c r="M82" s="119"/>
      <c r="N82" s="117">
        <f>IF(F82=3,COUNTIFS($I$4:I82,I82)+2,COUNTIFS($I$4:I82,I82)+3)</f>
        <v>5</v>
      </c>
      <c r="O82" t="str">
        <f t="shared" si="8"/>
        <v>{4000,5}</v>
      </c>
      <c r="P82" t="str">
        <f t="shared" si="9"/>
        <v>{2016,5}</v>
      </c>
      <c r="Q82" t="str">
        <f t="shared" si="10"/>
        <v/>
      </c>
      <c r="R82" s="3" t="str">
        <f t="shared" si="11"/>
        <v/>
      </c>
      <c r="S82" t="str">
        <f t="array" ref="S82">[1]!LKnum(O82:R82)</f>
        <v>{{4000,5}|{2016,5}}</v>
      </c>
    </row>
    <row r="83" spans="6:19" x14ac:dyDescent="0.15">
      <c r="F83">
        <f t="array" ref="F83">MIN(_xlfn.XLOOKUP(J83:L83,共鸣关系设定!B:B,共鸣关系设定!D:D))</f>
        <v>7</v>
      </c>
      <c r="G83">
        <f t="shared" si="7"/>
        <v>3</v>
      </c>
      <c r="H83">
        <v>80</v>
      </c>
      <c r="I83" s="2">
        <v>10</v>
      </c>
      <c r="J83" s="115">
        <f t="shared" ref="J83:L83" si="21">J13</f>
        <v>4036</v>
      </c>
      <c r="K83" s="115">
        <f t="shared" si="21"/>
        <v>4027</v>
      </c>
      <c r="L83" s="115">
        <f t="shared" si="21"/>
        <v>4007</v>
      </c>
      <c r="M83" s="96"/>
      <c r="N83" s="117">
        <f>IF(F83=3,COUNTIFS($I$4:I83,I83)+2,COUNTIFS($I$4:I83,I83)+3)</f>
        <v>5</v>
      </c>
      <c r="O83" t="str">
        <f t="shared" si="8"/>
        <v>{4036,5}</v>
      </c>
      <c r="P83" t="str">
        <f t="shared" si="9"/>
        <v>{4027,5}</v>
      </c>
      <c r="Q83" t="str">
        <f t="shared" si="10"/>
        <v>{4007,5}</v>
      </c>
      <c r="R83" s="3" t="str">
        <f t="shared" si="11"/>
        <v/>
      </c>
      <c r="S83" t="str">
        <f t="array" ref="S83">[1]!LKnum(O83:R83)</f>
        <v>{{4036,5}|{4027,5}|{4007,5}}</v>
      </c>
    </row>
    <row r="84" spans="6:19" x14ac:dyDescent="0.15">
      <c r="F84">
        <f t="array" ref="F84">MIN(_xlfn.XLOOKUP(J84:L84,共鸣关系设定!B:B,共鸣关系设定!D:D))</f>
        <v>5</v>
      </c>
      <c r="G84">
        <f t="shared" si="7"/>
        <v>3</v>
      </c>
      <c r="H84">
        <v>81</v>
      </c>
      <c r="I84" s="114">
        <v>11</v>
      </c>
      <c r="J84" s="115">
        <f t="shared" ref="J84:L84" si="22">J14</f>
        <v>4038</v>
      </c>
      <c r="K84" s="115">
        <f t="shared" si="22"/>
        <v>4025</v>
      </c>
      <c r="L84" s="115">
        <f t="shared" si="22"/>
        <v>4002</v>
      </c>
      <c r="M84" s="116"/>
      <c r="N84" s="117">
        <f>IF(F84=3,COUNTIFS($I$4:I84,I84)+2,COUNTIFS($I$4:I84,I84)+3)</f>
        <v>5</v>
      </c>
      <c r="O84" t="str">
        <f t="shared" si="8"/>
        <v>{4038,5}</v>
      </c>
      <c r="P84" t="str">
        <f t="shared" si="9"/>
        <v>{4025,5}</v>
      </c>
      <c r="Q84" t="str">
        <f t="shared" si="10"/>
        <v>{4002,5}</v>
      </c>
      <c r="R84" s="3" t="str">
        <f t="shared" si="11"/>
        <v/>
      </c>
      <c r="S84" t="str">
        <f t="array" ref="S84">[1]!LKnum(O84:R84)</f>
        <v>{{4038,5}|{4025,5}|{4002,5}}</v>
      </c>
    </row>
    <row r="85" spans="6:19" x14ac:dyDescent="0.15">
      <c r="F85">
        <f t="array" ref="F85">MIN(_xlfn.XLOOKUP(J85:L85,共鸣关系设定!B:B,共鸣关系设定!D:D))</f>
        <v>5</v>
      </c>
      <c r="G85">
        <f>G4+1</f>
        <v>3</v>
      </c>
      <c r="H85">
        <v>82</v>
      </c>
      <c r="I85" s="2">
        <v>12</v>
      </c>
      <c r="J85" s="115">
        <f t="shared" ref="J85:L85" si="23">J15</f>
        <v>4030</v>
      </c>
      <c r="K85" s="115">
        <f t="shared" si="23"/>
        <v>3008</v>
      </c>
      <c r="L85" s="115">
        <f t="shared" si="23"/>
        <v>0</v>
      </c>
      <c r="M85" s="116"/>
      <c r="N85" s="117">
        <f>IF(F85=3,COUNTIFS($I$4:I85,I85)+2,COUNTIFS($I$4:I85,I85)+3)</f>
        <v>5</v>
      </c>
      <c r="O85" t="str">
        <f t="shared" si="8"/>
        <v>{4030,5}</v>
      </c>
      <c r="P85" t="str">
        <f t="shared" si="9"/>
        <v>{3008,5}</v>
      </c>
      <c r="Q85" t="str">
        <f t="shared" si="10"/>
        <v/>
      </c>
      <c r="R85" s="3" t="str">
        <f t="shared" si="11"/>
        <v/>
      </c>
      <c r="S85" t="str">
        <f t="array" ref="S85">[1]!LKnum(O85:R85)</f>
        <v>{{4030,5}|{3008,5}}</v>
      </c>
    </row>
    <row r="86" spans="6:19" x14ac:dyDescent="0.15">
      <c r="F86">
        <f t="array" ref="F86">MIN(_xlfn.XLOOKUP(J86:L86,共鸣关系设定!B:B,共鸣关系设定!D:D))</f>
        <v>5</v>
      </c>
      <c r="G86">
        <f t="shared" ref="G86:G149" si="24">G5+1</f>
        <v>3</v>
      </c>
      <c r="H86">
        <v>83</v>
      </c>
      <c r="I86" s="114">
        <v>13</v>
      </c>
      <c r="J86" s="115">
        <f t="shared" ref="J86:L86" si="25">J16</f>
        <v>4031</v>
      </c>
      <c r="K86" s="115">
        <f t="shared" si="25"/>
        <v>4028</v>
      </c>
      <c r="L86" s="115">
        <f t="shared" si="25"/>
        <v>0</v>
      </c>
      <c r="M86" s="116"/>
      <c r="N86" s="117">
        <f>IF(F86=3,COUNTIFS($I$4:I86,I86)+2,COUNTIFS($I$4:I86,I86)+3)</f>
        <v>5</v>
      </c>
      <c r="O86" t="str">
        <f t="shared" si="8"/>
        <v>{4031,5}</v>
      </c>
      <c r="P86" t="str">
        <f t="shared" si="9"/>
        <v>{4028,5}</v>
      </c>
      <c r="Q86" t="str">
        <f t="shared" si="10"/>
        <v/>
      </c>
      <c r="R86" s="3" t="str">
        <f t="shared" si="11"/>
        <v/>
      </c>
      <c r="S86" t="str">
        <f t="array" ref="S86">[1]!LKnum(O86:R86)</f>
        <v>{{4031,5}|{4028,5}}</v>
      </c>
    </row>
    <row r="87" spans="6:19" x14ac:dyDescent="0.15">
      <c r="F87">
        <f t="array" ref="F87">MIN(_xlfn.XLOOKUP(J87:L87,共鸣关系设定!B:B,共鸣关系设定!D:D))</f>
        <v>5</v>
      </c>
      <c r="G87">
        <f t="shared" si="24"/>
        <v>3</v>
      </c>
      <c r="H87">
        <v>84</v>
      </c>
      <c r="I87" s="2">
        <v>14</v>
      </c>
      <c r="J87" s="115">
        <f t="shared" ref="J87:L87" si="26">J17</f>
        <v>4022</v>
      </c>
      <c r="K87" s="115">
        <f t="shared" si="26"/>
        <v>3010</v>
      </c>
      <c r="L87" s="115">
        <f t="shared" si="26"/>
        <v>0</v>
      </c>
      <c r="M87" s="119"/>
      <c r="N87" s="117">
        <f>IF(F87=3,COUNTIFS($I$4:I87,I87)+2,COUNTIFS($I$4:I87,I87)+3)</f>
        <v>5</v>
      </c>
      <c r="O87" t="str">
        <f t="shared" si="8"/>
        <v>{4022,5}</v>
      </c>
      <c r="P87" t="str">
        <f t="shared" si="9"/>
        <v>{3010,5}</v>
      </c>
      <c r="Q87" t="str">
        <f t="shared" si="10"/>
        <v/>
      </c>
      <c r="R87" s="3" t="str">
        <f t="shared" si="11"/>
        <v/>
      </c>
      <c r="S87" t="str">
        <f t="array" ref="S87">[1]!LKnum(O87:R87)</f>
        <v>{{4022,5}|{3010,5}}</v>
      </c>
    </row>
    <row r="88" spans="6:19" x14ac:dyDescent="0.15">
      <c r="F88">
        <f t="array" ref="F88">MIN(_xlfn.XLOOKUP(J88:L88,共鸣关系设定!B:B,共鸣关系设定!D:D))</f>
        <v>5</v>
      </c>
      <c r="G88">
        <f t="shared" si="24"/>
        <v>3</v>
      </c>
      <c r="H88">
        <v>85</v>
      </c>
      <c r="I88" s="114">
        <v>15</v>
      </c>
      <c r="J88" s="115">
        <f t="shared" ref="J88:L88" si="27">J18</f>
        <v>4033</v>
      </c>
      <c r="K88" s="115">
        <f t="shared" si="27"/>
        <v>4030</v>
      </c>
      <c r="L88" s="115">
        <f t="shared" si="27"/>
        <v>4021</v>
      </c>
      <c r="M88" s="96"/>
      <c r="N88" s="117">
        <f>IF(F88=3,COUNTIFS($I$4:I88,I88)+2,COUNTIFS($I$4:I88,I88)+3)</f>
        <v>5</v>
      </c>
      <c r="O88" t="str">
        <f t="shared" si="8"/>
        <v>{4033,5}</v>
      </c>
      <c r="P88" t="str">
        <f t="shared" si="9"/>
        <v>{4030,5}</v>
      </c>
      <c r="Q88" t="str">
        <f t="shared" si="10"/>
        <v>{4021,5}</v>
      </c>
      <c r="R88" s="3" t="str">
        <f t="shared" si="11"/>
        <v/>
      </c>
      <c r="S88" t="str">
        <f t="array" ref="S88">[1]!LKnum(O88:R88)</f>
        <v>{{4033,5}|{4030,5}|{4021,5}}</v>
      </c>
    </row>
    <row r="89" spans="6:19" x14ac:dyDescent="0.15">
      <c r="F89">
        <f t="array" ref="F89">MIN(_xlfn.XLOOKUP(J89:L89,共鸣关系设定!B:B,共鸣关系设定!D:D))</f>
        <v>5</v>
      </c>
      <c r="G89">
        <f t="shared" si="24"/>
        <v>3</v>
      </c>
      <c r="H89">
        <v>86</v>
      </c>
      <c r="I89" s="2">
        <v>16</v>
      </c>
      <c r="J89" s="115">
        <f t="shared" ref="J89:L89" si="28">J19</f>
        <v>4035</v>
      </c>
      <c r="K89" s="115">
        <f t="shared" si="28"/>
        <v>4026</v>
      </c>
      <c r="L89" s="115">
        <f t="shared" si="28"/>
        <v>4019</v>
      </c>
      <c r="M89" s="119"/>
      <c r="N89" s="117">
        <f>IF(F89=3,COUNTIFS($I$4:I89,I89)+2,COUNTIFS($I$4:I89,I89)+3)</f>
        <v>5</v>
      </c>
      <c r="O89" t="str">
        <f t="shared" si="8"/>
        <v>{4035,5}</v>
      </c>
      <c r="P89" t="str">
        <f t="shared" si="9"/>
        <v>{4026,5}</v>
      </c>
      <c r="Q89" t="str">
        <f t="shared" si="10"/>
        <v>{4019,5}</v>
      </c>
      <c r="R89" s="3" t="str">
        <f t="shared" si="11"/>
        <v/>
      </c>
      <c r="S89" t="str">
        <f t="array" ref="S89">[1]!LKnum(O89:R89)</f>
        <v>{{4035,5}|{4026,5}|{4019,5}}</v>
      </c>
    </row>
    <row r="90" spans="6:19" x14ac:dyDescent="0.15">
      <c r="F90">
        <f t="array" ref="F90">MIN(_xlfn.XLOOKUP(J90:L90,共鸣关系设定!B:B,共鸣关系设定!D:D))</f>
        <v>7</v>
      </c>
      <c r="G90">
        <f t="shared" si="24"/>
        <v>3</v>
      </c>
      <c r="H90">
        <v>87</v>
      </c>
      <c r="I90" s="114">
        <v>17</v>
      </c>
      <c r="J90" s="115">
        <f t="shared" ref="J90:L90" si="29">J20</f>
        <v>4019</v>
      </c>
      <c r="K90" s="115">
        <f t="shared" si="29"/>
        <v>4012</v>
      </c>
      <c r="L90" s="115">
        <f t="shared" si="29"/>
        <v>0</v>
      </c>
      <c r="M90" s="96"/>
      <c r="N90" s="117">
        <f>IF(F90=3,COUNTIFS($I$4:I90,I90)+2,COUNTIFS($I$4:I90,I90)+3)</f>
        <v>5</v>
      </c>
      <c r="O90" t="str">
        <f t="shared" si="8"/>
        <v>{4019,5}</v>
      </c>
      <c r="P90" t="str">
        <f t="shared" si="9"/>
        <v>{4012,5}</v>
      </c>
      <c r="Q90" t="str">
        <f t="shared" si="10"/>
        <v/>
      </c>
      <c r="R90" s="3" t="str">
        <f t="shared" si="11"/>
        <v/>
      </c>
      <c r="S90" t="str">
        <f t="array" ref="S90">[1]!LKnum(O90:R90)</f>
        <v>{{4019,5}|{4012,5}}</v>
      </c>
    </row>
    <row r="91" spans="6:19" x14ac:dyDescent="0.15">
      <c r="F91">
        <f t="array" ref="F91">MIN(_xlfn.XLOOKUP(J91:L91,共鸣关系设定!B:B,共鸣关系设定!D:D))</f>
        <v>7</v>
      </c>
      <c r="G91">
        <f t="shared" si="24"/>
        <v>3</v>
      </c>
      <c r="H91">
        <v>88</v>
      </c>
      <c r="I91" s="2">
        <v>18</v>
      </c>
      <c r="J91" s="115">
        <f t="shared" ref="J91:L91" si="30">J21</f>
        <v>4036</v>
      </c>
      <c r="K91" s="115">
        <f t="shared" si="30"/>
        <v>4014</v>
      </c>
      <c r="L91" s="115">
        <f t="shared" si="30"/>
        <v>0</v>
      </c>
      <c r="M91" s="119"/>
      <c r="N91" s="117">
        <f>IF(F91=3,COUNTIFS($I$4:I91,I91)+2,COUNTIFS($I$4:I91,I91)+3)</f>
        <v>5</v>
      </c>
      <c r="O91" t="str">
        <f t="shared" si="8"/>
        <v>{4036,5}</v>
      </c>
      <c r="P91" t="str">
        <f t="shared" si="9"/>
        <v>{4014,5}</v>
      </c>
      <c r="Q91" t="str">
        <f t="shared" si="10"/>
        <v/>
      </c>
      <c r="R91" s="3" t="str">
        <f t="shared" si="11"/>
        <v/>
      </c>
      <c r="S91" t="str">
        <f t="array" ref="S91">[1]!LKnum(O91:R91)</f>
        <v>{{4036,5}|{4014,5}}</v>
      </c>
    </row>
    <row r="92" spans="6:19" x14ac:dyDescent="0.15">
      <c r="F92">
        <f t="array" ref="F92">MIN(_xlfn.XLOOKUP(J92:L92,共鸣关系设定!B:B,共鸣关系设定!D:D))</f>
        <v>3</v>
      </c>
      <c r="G92">
        <f t="shared" si="24"/>
        <v>3</v>
      </c>
      <c r="H92">
        <v>89</v>
      </c>
      <c r="I92" s="114">
        <v>19</v>
      </c>
      <c r="J92" s="115">
        <f t="shared" ref="J92:L92" si="31">J22</f>
        <v>3015</v>
      </c>
      <c r="K92" s="115">
        <f t="shared" si="31"/>
        <v>3013</v>
      </c>
      <c r="L92" s="115">
        <f t="shared" si="31"/>
        <v>0</v>
      </c>
      <c r="M92" s="96"/>
      <c r="N92" s="117">
        <f>IF(F92=3,COUNTIFS($I$4:I92,I92)+2,COUNTIFS($I$4:I92,I92)+3)</f>
        <v>4</v>
      </c>
      <c r="O92" t="str">
        <f t="shared" si="8"/>
        <v>{3015,4}</v>
      </c>
      <c r="P92" t="str">
        <f t="shared" si="9"/>
        <v>{3013,4}</v>
      </c>
      <c r="Q92" t="str">
        <f t="shared" si="10"/>
        <v/>
      </c>
      <c r="R92" s="3" t="str">
        <f t="shared" si="11"/>
        <v/>
      </c>
      <c r="S92" t="str">
        <f t="array" ref="S92">[1]!LKnum(O92:R92)</f>
        <v>{{3015,4}|{3013,4}}</v>
      </c>
    </row>
    <row r="93" spans="6:19" x14ac:dyDescent="0.15">
      <c r="F93">
        <f t="array" ref="F93">MIN(_xlfn.XLOOKUP(J93:L93,共鸣关系设定!B:B,共鸣关系设定!D:D))</f>
        <v>3</v>
      </c>
      <c r="G93">
        <f t="shared" si="24"/>
        <v>3</v>
      </c>
      <c r="H93">
        <v>90</v>
      </c>
      <c r="I93" s="2">
        <v>20</v>
      </c>
      <c r="J93" s="115">
        <f t="shared" ref="J93:L93" si="32">J23</f>
        <v>3000</v>
      </c>
      <c r="K93" s="115">
        <f t="shared" si="32"/>
        <v>2006</v>
      </c>
      <c r="L93" s="115">
        <f t="shared" si="32"/>
        <v>0</v>
      </c>
      <c r="M93" s="119"/>
      <c r="N93" s="117">
        <f>IF(F93=3,COUNTIFS($I$4:I93,I93)+2,COUNTIFS($I$4:I93,I93)+3)</f>
        <v>4</v>
      </c>
      <c r="O93" t="str">
        <f t="shared" si="8"/>
        <v>{3000,4}</v>
      </c>
      <c r="P93" t="str">
        <f t="shared" si="9"/>
        <v>{2006,4}</v>
      </c>
      <c r="Q93" t="str">
        <f t="shared" si="10"/>
        <v/>
      </c>
      <c r="R93" s="3" t="str">
        <f t="shared" si="11"/>
        <v/>
      </c>
      <c r="S93" t="str">
        <f t="array" ref="S93">[1]!LKnum(O93:R93)</f>
        <v>{{3000,4}|{2006,4}}</v>
      </c>
    </row>
    <row r="94" spans="6:19" x14ac:dyDescent="0.15">
      <c r="F94">
        <f t="array" ref="F94">MIN(_xlfn.XLOOKUP(J94:L94,共鸣关系设定!B:B,共鸣关系设定!D:D))</f>
        <v>3</v>
      </c>
      <c r="G94">
        <f t="shared" si="24"/>
        <v>3</v>
      </c>
      <c r="H94">
        <v>91</v>
      </c>
      <c r="I94" s="114">
        <v>21</v>
      </c>
      <c r="J94" s="115">
        <f t="shared" ref="J94:L94" si="33">J24</f>
        <v>3009</v>
      </c>
      <c r="K94" s="115">
        <f t="shared" si="33"/>
        <v>3004</v>
      </c>
      <c r="L94" s="115">
        <f t="shared" si="33"/>
        <v>2010</v>
      </c>
      <c r="M94" s="96"/>
      <c r="N94" s="117">
        <f>IF(F94=3,COUNTIFS($I$4:I94,I94)+2,COUNTIFS($I$4:I94,I94)+3)</f>
        <v>4</v>
      </c>
      <c r="O94" t="str">
        <f t="shared" si="8"/>
        <v>{3009,4}</v>
      </c>
      <c r="P94" t="str">
        <f t="shared" si="9"/>
        <v>{3004,4}</v>
      </c>
      <c r="Q94" t="str">
        <f t="shared" si="10"/>
        <v>{2010,4}</v>
      </c>
      <c r="R94" s="3" t="str">
        <f t="shared" si="11"/>
        <v/>
      </c>
      <c r="S94" t="str">
        <f t="array" ref="S94">[1]!LKnum(O94:R94)</f>
        <v>{{3009,4}|{3004,4}|{2010,4}}</v>
      </c>
    </row>
    <row r="95" spans="6:19" x14ac:dyDescent="0.15">
      <c r="F95">
        <f t="array" ref="F95">MIN(_xlfn.XLOOKUP(J95:L95,共鸣关系设定!B:B,共鸣关系设定!D:D))</f>
        <v>3</v>
      </c>
      <c r="G95">
        <f t="shared" si="24"/>
        <v>3</v>
      </c>
      <c r="H95">
        <v>92</v>
      </c>
      <c r="I95" s="2">
        <v>22</v>
      </c>
      <c r="J95" s="115">
        <f t="shared" ref="J95:L95" si="34">J25</f>
        <v>2015</v>
      </c>
      <c r="K95" s="115">
        <f t="shared" si="34"/>
        <v>2012</v>
      </c>
      <c r="L95" s="115">
        <f t="shared" si="34"/>
        <v>0</v>
      </c>
      <c r="M95" s="119"/>
      <c r="N95" s="117">
        <f>IF(F95=3,COUNTIFS($I$4:I95,I95)+2,COUNTIFS($I$4:I95,I95)+3)</f>
        <v>4</v>
      </c>
      <c r="O95" t="str">
        <f t="shared" si="8"/>
        <v>{2015,4}</v>
      </c>
      <c r="P95" t="str">
        <f t="shared" si="9"/>
        <v>{2012,4}</v>
      </c>
      <c r="Q95" t="str">
        <f t="shared" si="10"/>
        <v/>
      </c>
      <c r="R95" s="3" t="str">
        <f t="shared" si="11"/>
        <v/>
      </c>
      <c r="S95" t="str">
        <f t="array" ref="S95">[1]!LKnum(O95:R95)</f>
        <v>{{2015,4}|{2012,4}}</v>
      </c>
    </row>
    <row r="96" spans="6:19" x14ac:dyDescent="0.15">
      <c r="F96">
        <f t="array" ref="F96">MIN(_xlfn.XLOOKUP(J96:L96,共鸣关系设定!B:B,共鸣关系设定!D:D))</f>
        <v>3</v>
      </c>
      <c r="G96">
        <f t="shared" si="24"/>
        <v>3</v>
      </c>
      <c r="H96">
        <v>93</v>
      </c>
      <c r="I96" s="114">
        <v>23</v>
      </c>
      <c r="J96" s="115">
        <f t="shared" ref="J96:L96" si="35">J26</f>
        <v>3017</v>
      </c>
      <c r="K96" s="115">
        <f t="shared" si="35"/>
        <v>3016</v>
      </c>
      <c r="L96" s="115">
        <f t="shared" si="35"/>
        <v>0</v>
      </c>
      <c r="M96" s="96"/>
      <c r="N96" s="117">
        <f>IF(F96=3,COUNTIFS($I$4:I96,I96)+2,COUNTIFS($I$4:I96,I96)+3)</f>
        <v>4</v>
      </c>
      <c r="O96" t="str">
        <f t="shared" si="8"/>
        <v>{3017,4}</v>
      </c>
      <c r="P96" t="str">
        <f t="shared" si="9"/>
        <v>{3016,4}</v>
      </c>
      <c r="Q96" t="str">
        <f t="shared" si="10"/>
        <v/>
      </c>
      <c r="R96" s="3" t="str">
        <f t="shared" si="11"/>
        <v/>
      </c>
      <c r="S96" t="str">
        <f t="array" ref="S96">[1]!LKnum(O96:R96)</f>
        <v>{{3017,4}|{3016,4}}</v>
      </c>
    </row>
    <row r="97" spans="6:19" x14ac:dyDescent="0.15">
      <c r="F97">
        <f t="array" ref="F97">MIN(_xlfn.XLOOKUP(J97:L97,共鸣关系设定!B:B,共鸣关系设定!D:D))</f>
        <v>5</v>
      </c>
      <c r="G97">
        <f t="shared" si="24"/>
        <v>3</v>
      </c>
      <c r="H97">
        <v>94</v>
      </c>
      <c r="I97" s="2">
        <v>24</v>
      </c>
      <c r="J97" s="115">
        <f t="shared" ref="J97:L97" si="36">J27</f>
        <v>4041</v>
      </c>
      <c r="K97" s="115">
        <f t="shared" si="36"/>
        <v>4024</v>
      </c>
      <c r="L97" s="115">
        <f t="shared" si="36"/>
        <v>4019</v>
      </c>
      <c r="M97" s="119"/>
      <c r="N97" s="117">
        <f>IF(F97=3,COUNTIFS($I$4:I97,I97)+2,COUNTIFS($I$4:I97,I97)+3)</f>
        <v>5</v>
      </c>
      <c r="O97" t="str">
        <f t="shared" si="8"/>
        <v>{4041,5}</v>
      </c>
      <c r="P97" t="str">
        <f t="shared" si="9"/>
        <v>{4024,5}</v>
      </c>
      <c r="Q97" t="str">
        <f t="shared" si="10"/>
        <v>{4019,5}</v>
      </c>
      <c r="R97" s="3" t="str">
        <f t="shared" si="11"/>
        <v/>
      </c>
      <c r="S97" t="str">
        <f t="array" ref="S97">[1]!LKnum(O97:R97)</f>
        <v>{{4041,5}|{4024,5}|{4019,5}}</v>
      </c>
    </row>
    <row r="98" spans="6:19" x14ac:dyDescent="0.15">
      <c r="F98">
        <f t="array" ref="F98">MIN(_xlfn.XLOOKUP(J98:L98,共鸣关系设定!B:B,共鸣关系设定!D:D))</f>
        <v>5</v>
      </c>
      <c r="G98">
        <f t="shared" si="24"/>
        <v>3</v>
      </c>
      <c r="H98">
        <v>95</v>
      </c>
      <c r="I98" s="114">
        <v>25</v>
      </c>
      <c r="J98" s="115">
        <f t="shared" ref="J98:L98" si="37">J28</f>
        <v>4042</v>
      </c>
      <c r="K98" s="115">
        <f t="shared" si="37"/>
        <v>4036</v>
      </c>
      <c r="L98" s="115">
        <f t="shared" si="37"/>
        <v>4002</v>
      </c>
      <c r="M98" s="96"/>
      <c r="N98" s="117">
        <f>IF(F98=3,COUNTIFS($I$4:I98,I98)+2,COUNTIFS($I$4:I98,I98)+3)</f>
        <v>5</v>
      </c>
      <c r="O98" t="str">
        <f t="shared" si="8"/>
        <v>{4042,5}</v>
      </c>
      <c r="P98" t="str">
        <f t="shared" si="9"/>
        <v>{4036,5}</v>
      </c>
      <c r="Q98" t="str">
        <f t="shared" si="10"/>
        <v>{4002,5}</v>
      </c>
      <c r="R98" s="3" t="str">
        <f t="shared" si="11"/>
        <v/>
      </c>
      <c r="S98" t="str">
        <f t="array" ref="S98">[1]!LKnum(O98:R98)</f>
        <v>{{4042,5}|{4036,5}|{4002,5}}</v>
      </c>
    </row>
    <row r="99" spans="6:19" x14ac:dyDescent="0.15">
      <c r="F99">
        <f t="array" ref="F99">MIN(_xlfn.XLOOKUP(J99:L99,共鸣关系设定!B:B,共鸣关系设定!D:D))</f>
        <v>5</v>
      </c>
      <c r="G99">
        <f t="shared" si="24"/>
        <v>3</v>
      </c>
      <c r="H99">
        <v>96</v>
      </c>
      <c r="I99" s="2">
        <v>26</v>
      </c>
      <c r="J99" s="115">
        <f t="shared" ref="J99:L99" si="38">J29</f>
        <v>4041</v>
      </c>
      <c r="K99" s="115">
        <f t="shared" si="38"/>
        <v>4023</v>
      </c>
      <c r="L99" s="115">
        <f t="shared" si="38"/>
        <v>4007</v>
      </c>
      <c r="M99" s="119"/>
      <c r="N99" s="117">
        <f>IF(F99=3,COUNTIFS($I$4:I99,I99)+2,COUNTIFS($I$4:I99,I99)+3)</f>
        <v>5</v>
      </c>
      <c r="O99" t="str">
        <f t="shared" si="8"/>
        <v>{4041,5}</v>
      </c>
      <c r="P99" t="str">
        <f t="shared" si="9"/>
        <v>{4023,5}</v>
      </c>
      <c r="Q99" t="str">
        <f t="shared" si="10"/>
        <v>{4007,5}</v>
      </c>
      <c r="R99" s="3" t="str">
        <f t="shared" si="11"/>
        <v/>
      </c>
      <c r="S99" t="str">
        <f t="array" ref="S99">[1]!LKnum(O99:R99)</f>
        <v>{{4041,5}|{4023,5}|{4007,5}}</v>
      </c>
    </row>
    <row r="100" spans="6:19" x14ac:dyDescent="0.15">
      <c r="F100">
        <f t="array" ref="F100">MIN(_xlfn.XLOOKUP(J100:L100,共鸣关系设定!B:B,共鸣关系设定!D:D))</f>
        <v>5</v>
      </c>
      <c r="G100">
        <f t="shared" si="24"/>
        <v>3</v>
      </c>
      <c r="H100">
        <v>97</v>
      </c>
      <c r="I100" s="114">
        <v>27</v>
      </c>
      <c r="J100" s="115">
        <f t="shared" ref="J100:L100" si="39">J30</f>
        <v>4042</v>
      </c>
      <c r="K100" s="115">
        <f t="shared" si="39"/>
        <v>4035</v>
      </c>
      <c r="L100" s="115">
        <f t="shared" si="39"/>
        <v>4016</v>
      </c>
      <c r="M100" s="96"/>
      <c r="N100" s="117">
        <f>IF(F100=3,COUNTIFS($I$4:I100,I100)+2,COUNTIFS($I$4:I100,I100)+3)</f>
        <v>5</v>
      </c>
      <c r="O100" t="str">
        <f t="shared" si="8"/>
        <v>{4042,5}</v>
      </c>
      <c r="P100" t="str">
        <f t="shared" si="9"/>
        <v>{4035,5}</v>
      </c>
      <c r="Q100" t="str">
        <f t="shared" si="10"/>
        <v>{4016,5}</v>
      </c>
      <c r="R100" s="3" t="str">
        <f t="shared" si="11"/>
        <v/>
      </c>
      <c r="S100" t="str">
        <f t="array" ref="S100">[1]!LKnum(O100:R100)</f>
        <v>{{4042,5}|{4035,5}|{4016,5}}</v>
      </c>
    </row>
    <row r="101" spans="6:19" x14ac:dyDescent="0.15">
      <c r="F101">
        <f t="array" ref="F101">MIN(_xlfn.XLOOKUP(J101:L101,共鸣关系设定!B:B,共鸣关系设定!D:D))</f>
        <v>5</v>
      </c>
      <c r="G101">
        <f t="shared" si="24"/>
        <v>3</v>
      </c>
      <c r="H101">
        <v>98</v>
      </c>
      <c r="I101" s="2">
        <v>28</v>
      </c>
      <c r="J101" s="115">
        <f t="shared" ref="J101:L101" si="40">J31</f>
        <v>4031</v>
      </c>
      <c r="K101" s="115">
        <f t="shared" si="40"/>
        <v>4026</v>
      </c>
      <c r="L101" s="115">
        <f t="shared" si="40"/>
        <v>4000</v>
      </c>
      <c r="M101" s="119"/>
      <c r="N101" s="117">
        <f>IF(F101=3,COUNTIFS($I$4:I101,I101)+2,COUNTIFS($I$4:I101,I101)+3)</f>
        <v>5</v>
      </c>
      <c r="O101" t="str">
        <f t="shared" si="8"/>
        <v>{4031,5}</v>
      </c>
      <c r="P101" t="str">
        <f t="shared" si="9"/>
        <v>{4026,5}</v>
      </c>
      <c r="Q101" t="str">
        <f t="shared" si="10"/>
        <v>{4000,5}</v>
      </c>
      <c r="R101" s="3" t="str">
        <f t="shared" si="11"/>
        <v/>
      </c>
      <c r="S101" t="str">
        <f t="array" ref="S101">[1]!LKnum(O101:R101)</f>
        <v>{{4031,5}|{4026,5}|{4000,5}}</v>
      </c>
    </row>
    <row r="102" spans="6:19" x14ac:dyDescent="0.15">
      <c r="F102">
        <f t="array" ref="F102">MIN(_xlfn.XLOOKUP(J102:L102,共鸣关系设定!B:B,共鸣关系设定!D:D))</f>
        <v>5</v>
      </c>
      <c r="G102">
        <f t="shared" si="24"/>
        <v>3</v>
      </c>
      <c r="H102">
        <v>99</v>
      </c>
      <c r="I102" s="114">
        <v>29</v>
      </c>
      <c r="J102" s="115">
        <f t="shared" ref="J102:L102" si="41">J32</f>
        <v>4027</v>
      </c>
      <c r="K102" s="115">
        <f t="shared" si="41"/>
        <v>4014</v>
      </c>
      <c r="L102" s="115">
        <f t="shared" si="41"/>
        <v>4004</v>
      </c>
      <c r="M102" s="96"/>
      <c r="N102" s="117">
        <f>IF(F102=3,COUNTIFS($I$4:I102,I102)+2,COUNTIFS($I$4:I102,I102)+3)</f>
        <v>5</v>
      </c>
      <c r="O102" t="str">
        <f t="shared" si="8"/>
        <v>{4027,5}</v>
      </c>
      <c r="P102" t="str">
        <f t="shared" si="9"/>
        <v>{4014,5}</v>
      </c>
      <c r="Q102" t="str">
        <f t="shared" si="10"/>
        <v>{4004,5}</v>
      </c>
      <c r="R102" s="3" t="str">
        <f t="shared" si="11"/>
        <v/>
      </c>
      <c r="S102" t="str">
        <f t="array" ref="S102">[1]!LKnum(O102:R102)</f>
        <v>{{4027,5}|{4014,5}|{4004,5}}</v>
      </c>
    </row>
    <row r="103" spans="6:19" x14ac:dyDescent="0.15">
      <c r="F103">
        <f t="array" ref="F103">MIN(_xlfn.XLOOKUP(J103:L103,共鸣关系设定!B:B,共鸣关系设定!D:D))</f>
        <v>7</v>
      </c>
      <c r="G103">
        <f t="shared" si="24"/>
        <v>2</v>
      </c>
      <c r="H103">
        <v>100</v>
      </c>
      <c r="I103" s="2">
        <v>30</v>
      </c>
      <c r="J103" s="115">
        <f t="shared" ref="J103:L103" si="42">J33</f>
        <v>4028</v>
      </c>
      <c r="K103" s="115">
        <f t="shared" si="42"/>
        <v>4009</v>
      </c>
      <c r="L103" s="115">
        <f t="shared" si="42"/>
        <v>4005</v>
      </c>
      <c r="M103" s="119"/>
      <c r="N103" s="117">
        <f>IF(F103=3,COUNTIFS($I$4:I103,I103)+2,COUNTIFS($I$4:I103,I103)+3)</f>
        <v>5</v>
      </c>
      <c r="O103" t="str">
        <f t="shared" si="8"/>
        <v>{4028,5}</v>
      </c>
      <c r="P103" t="str">
        <f t="shared" si="9"/>
        <v>{4009,5}</v>
      </c>
      <c r="Q103" t="str">
        <f t="shared" si="10"/>
        <v>{4005,5}</v>
      </c>
      <c r="R103" s="3" t="str">
        <f t="shared" si="11"/>
        <v/>
      </c>
      <c r="S103" t="str">
        <f t="array" ref="S103">[1]!LKnum(O103:R103)</f>
        <v>{{4028,5}|{4009,5}|{4005,5}}</v>
      </c>
    </row>
    <row r="104" spans="6:19" x14ac:dyDescent="0.15">
      <c r="F104">
        <f t="array" ref="F104">MIN(_xlfn.XLOOKUP(J104:L104,共鸣关系设定!B:B,共鸣关系设定!D:D))</f>
        <v>5</v>
      </c>
      <c r="G104">
        <f t="shared" si="24"/>
        <v>2</v>
      </c>
      <c r="H104">
        <v>101</v>
      </c>
      <c r="I104" s="114">
        <v>31</v>
      </c>
      <c r="J104" s="115">
        <f t="shared" ref="J104:L104" si="43">J34</f>
        <v>4024</v>
      </c>
      <c r="K104" s="115">
        <f t="shared" si="43"/>
        <v>4012</v>
      </c>
      <c r="L104" s="115">
        <f t="shared" si="43"/>
        <v>4006</v>
      </c>
      <c r="M104" s="96"/>
      <c r="N104" s="117">
        <f>IF(F104=3,COUNTIFS($I$4:I104,I104)+2,COUNTIFS($I$4:I104,I104)+3)</f>
        <v>5</v>
      </c>
      <c r="O104" t="str">
        <f t="shared" si="8"/>
        <v>{4024,5}</v>
      </c>
      <c r="P104" t="str">
        <f t="shared" si="9"/>
        <v>{4012,5}</v>
      </c>
      <c r="Q104" t="str">
        <f t="shared" si="10"/>
        <v>{4006,5}</v>
      </c>
      <c r="R104" s="3" t="str">
        <f t="shared" si="11"/>
        <v/>
      </c>
      <c r="S104" t="str">
        <f t="array" ref="S104">[1]!LKnum(O104:R104)</f>
        <v>{{4024,5}|{4012,5}|{4006,5}}</v>
      </c>
    </row>
    <row r="105" spans="6:19" x14ac:dyDescent="0.15">
      <c r="F105">
        <f t="array" ref="F105">MIN(_xlfn.XLOOKUP(J105:L105,共鸣关系设定!B:B,共鸣关系设定!D:D))</f>
        <v>5</v>
      </c>
      <c r="G105">
        <f t="shared" si="24"/>
        <v>2</v>
      </c>
      <c r="H105">
        <v>102</v>
      </c>
      <c r="I105" s="2">
        <v>32</v>
      </c>
      <c r="J105" s="115">
        <f t="shared" ref="J105:L105" si="44">J35</f>
        <v>4040</v>
      </c>
      <c r="K105" s="115">
        <f t="shared" si="44"/>
        <v>4006</v>
      </c>
      <c r="L105" s="115">
        <f t="shared" si="44"/>
        <v>4002</v>
      </c>
      <c r="M105" s="119"/>
      <c r="N105" s="117">
        <f>IF(F105=3,COUNTIFS($I$4:I105,I105)+2,COUNTIFS($I$4:I105,I105)+3)</f>
        <v>5</v>
      </c>
      <c r="O105" t="str">
        <f t="shared" si="8"/>
        <v>{4040,5}</v>
      </c>
      <c r="P105" t="str">
        <f t="shared" si="9"/>
        <v>{4006,5}</v>
      </c>
      <c r="Q105" t="str">
        <f t="shared" si="10"/>
        <v>{4002,5}</v>
      </c>
      <c r="R105" s="3" t="str">
        <f t="shared" si="11"/>
        <v/>
      </c>
      <c r="S105" t="str">
        <f t="array" ref="S105">[1]!LKnum(O105:R105)</f>
        <v>{{4040,5}|{4006,5}|{4002,5}}</v>
      </c>
    </row>
    <row r="106" spans="6:19" x14ac:dyDescent="0.15">
      <c r="F106">
        <f t="array" ref="F106">MIN(_xlfn.XLOOKUP(J106:L106,共鸣关系设定!B:B,共鸣关系设定!D:D))</f>
        <v>5</v>
      </c>
      <c r="G106">
        <f t="shared" si="24"/>
        <v>2</v>
      </c>
      <c r="H106">
        <v>103</v>
      </c>
      <c r="I106" s="114">
        <v>33</v>
      </c>
      <c r="J106" s="115">
        <f t="shared" ref="J106:L106" si="45">J36</f>
        <v>4027</v>
      </c>
      <c r="K106" s="115">
        <f t="shared" si="45"/>
        <v>4023</v>
      </c>
      <c r="L106" s="115">
        <f t="shared" si="45"/>
        <v>4006</v>
      </c>
      <c r="M106" s="96"/>
      <c r="N106" s="117">
        <f>IF(F106=3,COUNTIFS($I$4:I106,I106)+2,COUNTIFS($I$4:I106,I106)+3)</f>
        <v>5</v>
      </c>
      <c r="O106" t="str">
        <f t="shared" si="8"/>
        <v>{4027,5}</v>
      </c>
      <c r="P106" t="str">
        <f t="shared" si="9"/>
        <v>{4023,5}</v>
      </c>
      <c r="Q106" t="str">
        <f t="shared" si="10"/>
        <v>{4006,5}</v>
      </c>
      <c r="R106" s="3" t="str">
        <f t="shared" si="11"/>
        <v/>
      </c>
      <c r="S106" t="str">
        <f t="array" ref="S106">[1]!LKnum(O106:R106)</f>
        <v>{{4027,5}|{4023,5}|{4006,5}}</v>
      </c>
    </row>
    <row r="107" spans="6:19" x14ac:dyDescent="0.15">
      <c r="F107">
        <f t="array" ref="F107">MIN(_xlfn.XLOOKUP(J107:L107,共鸣关系设定!B:B,共鸣关系设定!D:D))</f>
        <v>5</v>
      </c>
      <c r="G107">
        <f t="shared" si="24"/>
        <v>2</v>
      </c>
      <c r="H107">
        <v>104</v>
      </c>
      <c r="I107" s="2">
        <v>34</v>
      </c>
      <c r="J107" s="115">
        <f t="shared" ref="J107:L107" si="46">J37</f>
        <v>4018</v>
      </c>
      <c r="K107" s="115">
        <f t="shared" si="46"/>
        <v>4016</v>
      </c>
      <c r="L107" s="115">
        <f t="shared" si="46"/>
        <v>4005</v>
      </c>
      <c r="M107" s="119"/>
      <c r="N107" s="117">
        <f>IF(F107=3,COUNTIFS($I$4:I107,I107)+2,COUNTIFS($I$4:I107,I107)+3)</f>
        <v>5</v>
      </c>
      <c r="O107" t="str">
        <f t="shared" si="8"/>
        <v>{4018,5}</v>
      </c>
      <c r="P107" t="str">
        <f t="shared" si="9"/>
        <v>{4016,5}</v>
      </c>
      <c r="Q107" t="str">
        <f t="shared" si="10"/>
        <v>{4005,5}</v>
      </c>
      <c r="R107" s="3" t="str">
        <f t="shared" si="11"/>
        <v/>
      </c>
      <c r="S107" t="str">
        <f t="array" ref="S107">[1]!LKnum(O107:R107)</f>
        <v>{{4018,5}|{4016,5}|{4005,5}}</v>
      </c>
    </row>
    <row r="108" spans="6:19" x14ac:dyDescent="0.15">
      <c r="F108">
        <f t="array" ref="F108">MIN(_xlfn.XLOOKUP(J108:L108,共鸣关系设定!B:B,共鸣关系设定!D:D))</f>
        <v>5</v>
      </c>
      <c r="G108">
        <f t="shared" si="24"/>
        <v>3</v>
      </c>
      <c r="H108">
        <v>105</v>
      </c>
      <c r="I108" s="114">
        <v>35</v>
      </c>
      <c r="J108" s="115">
        <f t="shared" ref="J108:L108" si="47">J38</f>
        <v>4015</v>
      </c>
      <c r="K108" s="115">
        <f t="shared" si="47"/>
        <v>4012</v>
      </c>
      <c r="L108" s="115">
        <f t="shared" si="47"/>
        <v>4000</v>
      </c>
      <c r="M108" s="96"/>
      <c r="N108" s="117">
        <f>IF(F108=3,COUNTIFS($I$4:I108,I108)+2,COUNTIFS($I$4:I108,I108)+3)</f>
        <v>5</v>
      </c>
      <c r="O108" t="str">
        <f t="shared" si="8"/>
        <v>{4015,5}</v>
      </c>
      <c r="P108" t="str">
        <f t="shared" si="9"/>
        <v>{4012,5}</v>
      </c>
      <c r="Q108" t="str">
        <f t="shared" si="10"/>
        <v>{4000,5}</v>
      </c>
      <c r="R108" s="3" t="str">
        <f t="shared" si="11"/>
        <v/>
      </c>
      <c r="S108" t="str">
        <f t="array" ref="S108">[1]!LKnum(O108:R108)</f>
        <v>{{4015,5}|{4012,5}|{4000,5}}</v>
      </c>
    </row>
    <row r="109" spans="6:19" x14ac:dyDescent="0.15">
      <c r="F109">
        <f t="array" ref="F109">MIN(_xlfn.XLOOKUP(J109:L109,共鸣关系设定!B:B,共鸣关系设定!D:D))</f>
        <v>5</v>
      </c>
      <c r="G109">
        <f t="shared" si="24"/>
        <v>3</v>
      </c>
      <c r="H109">
        <v>106</v>
      </c>
      <c r="I109" s="2">
        <v>36</v>
      </c>
      <c r="J109" s="115">
        <f t="shared" ref="J109:L109" si="48">J39</f>
        <v>4040</v>
      </c>
      <c r="K109" s="115">
        <f t="shared" si="48"/>
        <v>4018</v>
      </c>
      <c r="L109" s="115">
        <f t="shared" si="48"/>
        <v>4004</v>
      </c>
      <c r="M109" s="96"/>
      <c r="N109" s="117">
        <f>IF(F109=3,COUNTIFS($I$4:I109,I109)+2,COUNTIFS($I$4:I109,I109)+3)</f>
        <v>5</v>
      </c>
      <c r="O109" t="str">
        <f t="shared" si="8"/>
        <v>{4040,5}</v>
      </c>
      <c r="P109" t="str">
        <f t="shared" si="9"/>
        <v>{4018,5}</v>
      </c>
      <c r="Q109" t="str">
        <f t="shared" si="10"/>
        <v>{4004,5}</v>
      </c>
      <c r="R109" s="3" t="str">
        <f t="shared" si="11"/>
        <v/>
      </c>
      <c r="S109" t="str">
        <f t="array" ref="S109">[1]!LKnum(O109:R109)</f>
        <v>{{4040,5}|{4018,5}|{4004,5}}</v>
      </c>
    </row>
    <row r="110" spans="6:19" x14ac:dyDescent="0.15">
      <c r="F110">
        <f t="array" ref="F110">MIN(_xlfn.XLOOKUP(J110:L110,共鸣关系设定!B:B,共鸣关系设定!D:D))</f>
        <v>5</v>
      </c>
      <c r="G110">
        <f t="shared" si="24"/>
        <v>3</v>
      </c>
      <c r="H110">
        <v>107</v>
      </c>
      <c r="I110" s="114">
        <v>37</v>
      </c>
      <c r="J110" s="115">
        <f t="shared" ref="J110:L110" si="49">J40</f>
        <v>4025</v>
      </c>
      <c r="K110" s="115">
        <f t="shared" si="49"/>
        <v>4017</v>
      </c>
      <c r="L110" s="115">
        <f t="shared" si="49"/>
        <v>4015</v>
      </c>
      <c r="M110" s="119"/>
      <c r="N110" s="117">
        <f>IF(F110=3,COUNTIFS($I$4:I110,I110)+2,COUNTIFS($I$4:I110,I110)+3)</f>
        <v>5</v>
      </c>
      <c r="O110" t="str">
        <f t="shared" si="8"/>
        <v>{4025,5}</v>
      </c>
      <c r="P110" t="str">
        <f t="shared" si="9"/>
        <v>{4017,5}</v>
      </c>
      <c r="Q110" t="str">
        <f t="shared" si="10"/>
        <v>{4015,5}</v>
      </c>
      <c r="R110" s="3" t="str">
        <f t="shared" si="11"/>
        <v/>
      </c>
      <c r="S110" t="str">
        <f t="array" ref="S110">[1]!LKnum(O110:R110)</f>
        <v>{{4025,5}|{4017,5}|{4015,5}}</v>
      </c>
    </row>
    <row r="111" spans="6:19" x14ac:dyDescent="0.15">
      <c r="F111">
        <f t="array" ref="F111">MIN(_xlfn.XLOOKUP(J111:L111,共鸣关系设定!B:B,共鸣关系设定!D:D))</f>
        <v>5</v>
      </c>
      <c r="G111">
        <f t="shared" si="24"/>
        <v>3</v>
      </c>
      <c r="H111">
        <v>108</v>
      </c>
      <c r="I111" s="2">
        <v>38</v>
      </c>
      <c r="J111" s="115">
        <f t="shared" ref="J111:L111" si="50">J41</f>
        <v>4038</v>
      </c>
      <c r="K111" s="115">
        <f t="shared" si="50"/>
        <v>4018</v>
      </c>
      <c r="L111" s="115">
        <f t="shared" si="50"/>
        <v>4001</v>
      </c>
      <c r="M111" s="96"/>
      <c r="N111" s="117">
        <f>IF(F111=3,COUNTIFS($I$4:I111,I111)+2,COUNTIFS($I$4:I111,I111)+3)</f>
        <v>5</v>
      </c>
      <c r="O111" t="str">
        <f t="shared" si="8"/>
        <v>{4038,5}</v>
      </c>
      <c r="P111" t="str">
        <f t="shared" si="9"/>
        <v>{4018,5}</v>
      </c>
      <c r="Q111" t="str">
        <f t="shared" si="10"/>
        <v>{4001,5}</v>
      </c>
      <c r="R111" s="3" t="str">
        <f t="shared" si="11"/>
        <v/>
      </c>
      <c r="S111" t="str">
        <f t="array" ref="S111">[1]!LKnum(O111:R111)</f>
        <v>{{4038,5}|{4018,5}|{4001,5}}</v>
      </c>
    </row>
    <row r="112" spans="6:19" x14ac:dyDescent="0.15">
      <c r="F112">
        <f t="array" ref="F112">MIN(_xlfn.XLOOKUP(J112:L112,共鸣关系设定!B:B,共鸣关系设定!D:D))</f>
        <v>5</v>
      </c>
      <c r="G112">
        <f t="shared" si="24"/>
        <v>3</v>
      </c>
      <c r="H112">
        <v>109</v>
      </c>
      <c r="I112" s="114">
        <v>39</v>
      </c>
      <c r="J112" s="115">
        <f t="shared" ref="J112:L112" si="51">J42</f>
        <v>4035</v>
      </c>
      <c r="K112" s="115">
        <f t="shared" si="51"/>
        <v>4015</v>
      </c>
      <c r="L112" s="115">
        <f t="shared" si="51"/>
        <v>4009</v>
      </c>
      <c r="M112" s="119"/>
      <c r="N112" s="117">
        <f>IF(F112=3,COUNTIFS($I$4:I112,I112)+2,COUNTIFS($I$4:I112,I112)+3)</f>
        <v>5</v>
      </c>
      <c r="O112" t="str">
        <f t="shared" si="8"/>
        <v>{4035,5}</v>
      </c>
      <c r="P112" t="str">
        <f t="shared" si="9"/>
        <v>{4015,5}</v>
      </c>
      <c r="Q112" t="str">
        <f t="shared" si="10"/>
        <v>{4009,5}</v>
      </c>
      <c r="R112" s="3" t="str">
        <f t="shared" si="11"/>
        <v/>
      </c>
      <c r="S112" t="str">
        <f t="array" ref="S112">[1]!LKnum(O112:R112)</f>
        <v>{{4035,5}|{4015,5}|{4009,5}}</v>
      </c>
    </row>
    <row r="113" spans="6:19" x14ac:dyDescent="0.15">
      <c r="F113">
        <f t="array" ref="F113">MIN(_xlfn.XLOOKUP(J113:L113,共鸣关系设定!B:B,共鸣关系设定!D:D))</f>
        <v>5</v>
      </c>
      <c r="G113">
        <f t="shared" si="24"/>
        <v>3</v>
      </c>
      <c r="H113">
        <v>110</v>
      </c>
      <c r="I113" s="2">
        <v>40</v>
      </c>
      <c r="J113" s="115">
        <f t="shared" ref="J113:L113" si="52">J43</f>
        <v>4031</v>
      </c>
      <c r="K113" s="115">
        <f t="shared" si="52"/>
        <v>4017</v>
      </c>
      <c r="L113" s="115">
        <f t="shared" si="52"/>
        <v>4009</v>
      </c>
      <c r="M113" s="96"/>
      <c r="N113" s="117">
        <f>IF(F113=3,COUNTIFS($I$4:I113,I113)+2,COUNTIFS($I$4:I113,I113)+3)</f>
        <v>5</v>
      </c>
      <c r="O113" t="str">
        <f t="shared" si="8"/>
        <v>{4031,5}</v>
      </c>
      <c r="P113" t="str">
        <f t="shared" si="9"/>
        <v>{4017,5}</v>
      </c>
      <c r="Q113" t="str">
        <f t="shared" si="10"/>
        <v>{4009,5}</v>
      </c>
      <c r="R113" s="3" t="str">
        <f t="shared" si="11"/>
        <v/>
      </c>
      <c r="S113" t="str">
        <f t="array" ref="S113">[1]!LKnum(O113:R113)</f>
        <v>{{4031,5}|{4017,5}|{4009,5}}</v>
      </c>
    </row>
    <row r="114" spans="6:19" x14ac:dyDescent="0.15">
      <c r="F114">
        <f t="array" ref="F114">MIN(_xlfn.XLOOKUP(J114:L114,共鸣关系设定!B:B,共鸣关系设定!D:D))</f>
        <v>5</v>
      </c>
      <c r="G114">
        <f t="shared" si="24"/>
        <v>3</v>
      </c>
      <c r="H114">
        <v>111</v>
      </c>
      <c r="I114" s="114">
        <v>41</v>
      </c>
      <c r="J114" s="115">
        <f t="shared" ref="J114:L114" si="53">J44</f>
        <v>4021</v>
      </c>
      <c r="K114" s="115">
        <f t="shared" si="53"/>
        <v>4017</v>
      </c>
      <c r="L114" s="115">
        <f t="shared" si="53"/>
        <v>4001</v>
      </c>
      <c r="M114" s="119"/>
      <c r="N114" s="117">
        <f>IF(F114=3,COUNTIFS($I$4:I114,I114)+2,COUNTIFS($I$4:I114,I114)+3)</f>
        <v>5</v>
      </c>
      <c r="O114" t="str">
        <f t="shared" si="8"/>
        <v>{4021,5}</v>
      </c>
      <c r="P114" t="str">
        <f t="shared" si="9"/>
        <v>{4017,5}</v>
      </c>
      <c r="Q114" t="str">
        <f t="shared" si="10"/>
        <v>{4001,5}</v>
      </c>
      <c r="R114" s="3" t="str">
        <f t="shared" si="11"/>
        <v/>
      </c>
      <c r="S114" t="str">
        <f t="array" ref="S114">[1]!LKnum(O114:R114)</f>
        <v>{{4021,5}|{4017,5}|{4001,5}}</v>
      </c>
    </row>
    <row r="115" spans="6:19" x14ac:dyDescent="0.15">
      <c r="F115">
        <f t="array" ref="F115">MIN(_xlfn.XLOOKUP(J115:L115,共鸣关系设定!B:B,共鸣关系设定!D:D))</f>
        <v>5</v>
      </c>
      <c r="G115">
        <f t="shared" si="24"/>
        <v>3</v>
      </c>
      <c r="H115">
        <v>112</v>
      </c>
      <c r="I115" s="2">
        <v>42</v>
      </c>
      <c r="J115" s="115">
        <f t="shared" ref="J115:L115" si="54">J45</f>
        <v>4022</v>
      </c>
      <c r="K115" s="115">
        <f t="shared" si="54"/>
        <v>4021</v>
      </c>
      <c r="L115" s="115">
        <f t="shared" si="54"/>
        <v>4001</v>
      </c>
      <c r="M115" s="96"/>
      <c r="N115" s="117">
        <f>IF(F115=3,COUNTIFS($I$4:I115,I115)+2,COUNTIFS($I$4:I115,I115)+3)</f>
        <v>5</v>
      </c>
      <c r="O115" t="str">
        <f t="shared" si="8"/>
        <v>{4022,5}</v>
      </c>
      <c r="P115" t="str">
        <f t="shared" si="9"/>
        <v>{4021,5}</v>
      </c>
      <c r="Q115" t="str">
        <f t="shared" si="10"/>
        <v>{4001,5}</v>
      </c>
      <c r="R115" s="3" t="str">
        <f t="shared" si="11"/>
        <v/>
      </c>
      <c r="S115" t="str">
        <f t="array" ref="S115">[1]!LKnum(O115:R115)</f>
        <v>{{4022,5}|{4021,5}|{4001,5}}</v>
      </c>
    </row>
    <row r="116" spans="6:19" x14ac:dyDescent="0.15">
      <c r="F116">
        <f t="array" ref="F116">MIN(_xlfn.XLOOKUP(J116:L116,共鸣关系设定!B:B,共鸣关系设定!D:D))</f>
        <v>5</v>
      </c>
      <c r="G116">
        <f t="shared" si="24"/>
        <v>3</v>
      </c>
      <c r="H116">
        <v>113</v>
      </c>
      <c r="I116" s="114">
        <v>43</v>
      </c>
      <c r="J116" s="115">
        <f t="shared" ref="J116:L116" si="55">J46</f>
        <v>4034</v>
      </c>
      <c r="K116" s="115">
        <f t="shared" si="55"/>
        <v>4033</v>
      </c>
      <c r="L116" s="115">
        <f t="shared" si="55"/>
        <v>4014</v>
      </c>
      <c r="M116" s="119"/>
      <c r="N116" s="117">
        <f>IF(F116=3,COUNTIFS($I$4:I116,I116)+2,COUNTIFS($I$4:I116,I116)+3)</f>
        <v>5</v>
      </c>
      <c r="O116" t="str">
        <f t="shared" si="8"/>
        <v>{4034,5}</v>
      </c>
      <c r="P116" t="str">
        <f t="shared" si="9"/>
        <v>{4033,5}</v>
      </c>
      <c r="Q116" t="str">
        <f t="shared" si="10"/>
        <v>{4014,5}</v>
      </c>
      <c r="R116" s="3" t="str">
        <f t="shared" si="11"/>
        <v/>
      </c>
      <c r="S116" t="str">
        <f t="array" ref="S116">[1]!LKnum(O116:R116)</f>
        <v>{{4034,5}|{4033,5}|{4014,5}}</v>
      </c>
    </row>
    <row r="117" spans="6:19" x14ac:dyDescent="0.15">
      <c r="F117">
        <f t="array" ref="F117">MIN(_xlfn.XLOOKUP(J117:L117,共鸣关系设定!B:B,共鸣关系设定!D:D))</f>
        <v>5</v>
      </c>
      <c r="G117">
        <f t="shared" si="24"/>
        <v>3</v>
      </c>
      <c r="H117">
        <v>114</v>
      </c>
      <c r="I117" s="2">
        <v>44</v>
      </c>
      <c r="J117" s="115">
        <f t="shared" ref="J117:L117" si="56">J47</f>
        <v>4034</v>
      </c>
      <c r="K117" s="115">
        <f t="shared" si="56"/>
        <v>4030</v>
      </c>
      <c r="L117" s="115">
        <f t="shared" si="56"/>
        <v>0</v>
      </c>
      <c r="M117" s="96"/>
      <c r="N117" s="117">
        <f>IF(F117=3,COUNTIFS($I$4:I117,I117)+2,COUNTIFS($I$4:I117,I117)+3)</f>
        <v>5</v>
      </c>
      <c r="O117" t="str">
        <f t="shared" si="8"/>
        <v>{4034,5}</v>
      </c>
      <c r="P117" t="str">
        <f t="shared" si="9"/>
        <v>{4030,5}</v>
      </c>
      <c r="Q117" t="str">
        <f t="shared" si="10"/>
        <v/>
      </c>
      <c r="R117" s="3" t="str">
        <f t="shared" si="11"/>
        <v/>
      </c>
      <c r="S117" t="str">
        <f t="array" ref="S117">[1]!LKnum(O117:R117)</f>
        <v>{{4034,5}|{4030,5}}</v>
      </c>
    </row>
    <row r="118" spans="6:19" x14ac:dyDescent="0.15">
      <c r="F118">
        <f t="array" ref="F118">MIN(_xlfn.XLOOKUP(J118:L118,共鸣关系设定!B:B,共鸣关系设定!D:D))</f>
        <v>5</v>
      </c>
      <c r="G118">
        <f t="shared" si="24"/>
        <v>3</v>
      </c>
      <c r="H118">
        <v>115</v>
      </c>
      <c r="I118" s="114">
        <v>45</v>
      </c>
      <c r="J118" s="115">
        <f t="shared" ref="J118:L118" si="57">J48</f>
        <v>4034</v>
      </c>
      <c r="K118" s="115">
        <f t="shared" si="57"/>
        <v>3008</v>
      </c>
      <c r="L118" s="115">
        <f t="shared" si="57"/>
        <v>3005</v>
      </c>
      <c r="M118" s="119"/>
      <c r="N118" s="117">
        <f>IF(F118=3,COUNTIFS($I$4:I118,I118)+2,COUNTIFS($I$4:I118,I118)+3)</f>
        <v>5</v>
      </c>
      <c r="O118" t="str">
        <f t="shared" si="8"/>
        <v>{4034,5}</v>
      </c>
      <c r="P118" t="str">
        <f t="shared" si="9"/>
        <v>{3008,5}</v>
      </c>
      <c r="Q118" t="str">
        <f t="shared" si="10"/>
        <v>{3005,5}</v>
      </c>
      <c r="R118" s="3" t="str">
        <f t="shared" si="11"/>
        <v/>
      </c>
      <c r="S118" t="str">
        <f t="array" ref="S118">[1]!LKnum(O118:R118)</f>
        <v>{{4034,5}|{3008,5}|{3005,5}}</v>
      </c>
    </row>
    <row r="119" spans="6:19" x14ac:dyDescent="0.15">
      <c r="F119">
        <f t="array" ref="F119">MIN(_xlfn.XLOOKUP(J119:L119,共鸣关系设定!B:B,共鸣关系设定!D:D))</f>
        <v>3</v>
      </c>
      <c r="G119">
        <f t="shared" si="24"/>
        <v>3</v>
      </c>
      <c r="H119">
        <v>116</v>
      </c>
      <c r="I119" s="2">
        <v>46</v>
      </c>
      <c r="J119" s="115">
        <f t="shared" ref="J119:L119" si="58">J49</f>
        <v>3021</v>
      </c>
      <c r="K119" s="115">
        <f t="shared" si="58"/>
        <v>3019</v>
      </c>
      <c r="L119" s="115">
        <f t="shared" si="58"/>
        <v>2017</v>
      </c>
      <c r="M119" s="96"/>
      <c r="N119" s="117">
        <f>IF(F119=3,COUNTIFS($I$4:I119,I119)+2,COUNTIFS($I$4:I119,I119)+3)</f>
        <v>4</v>
      </c>
      <c r="O119" t="str">
        <f t="shared" si="8"/>
        <v>{3021,4}</v>
      </c>
      <c r="P119" t="str">
        <f t="shared" si="9"/>
        <v>{3019,4}</v>
      </c>
      <c r="Q119" t="str">
        <f t="shared" si="10"/>
        <v>{2017,4}</v>
      </c>
      <c r="R119" s="3" t="str">
        <f t="shared" si="11"/>
        <v/>
      </c>
      <c r="S119" t="str">
        <f t="array" ref="S119">[1]!LKnum(O119:R119)</f>
        <v>{{3021,4}|{3019,4}|{2017,4}}</v>
      </c>
    </row>
    <row r="120" spans="6:19" x14ac:dyDescent="0.15">
      <c r="F120">
        <f t="array" ref="F120">MIN(_xlfn.XLOOKUP(J120:L120,共鸣关系设定!B:B,共鸣关系设定!D:D))</f>
        <v>3</v>
      </c>
      <c r="G120">
        <f t="shared" si="24"/>
        <v>3</v>
      </c>
      <c r="H120">
        <v>117</v>
      </c>
      <c r="I120" s="114">
        <v>47</v>
      </c>
      <c r="J120" s="115">
        <f t="shared" ref="J120:L120" si="59">J50</f>
        <v>3003</v>
      </c>
      <c r="K120" s="115">
        <f t="shared" si="59"/>
        <v>2008</v>
      </c>
      <c r="L120" s="115">
        <f t="shared" si="59"/>
        <v>2004</v>
      </c>
      <c r="M120" s="119"/>
      <c r="N120" s="117">
        <f>IF(F120=3,COUNTIFS($I$4:I120,I120)+2,COUNTIFS($I$4:I120,I120)+3)</f>
        <v>4</v>
      </c>
      <c r="O120" t="str">
        <f t="shared" si="8"/>
        <v>{3003,4}</v>
      </c>
      <c r="P120" t="str">
        <f t="shared" si="9"/>
        <v>{2008,4}</v>
      </c>
      <c r="Q120" t="str">
        <f t="shared" si="10"/>
        <v>{2004,4}</v>
      </c>
      <c r="R120" s="3" t="str">
        <f t="shared" si="11"/>
        <v/>
      </c>
      <c r="S120" t="str">
        <f t="array" ref="S120">[1]!LKnum(O120:R120)</f>
        <v>{{3003,4}|{2008,4}|{2004,4}}</v>
      </c>
    </row>
    <row r="121" spans="6:19" x14ac:dyDescent="0.15">
      <c r="F121">
        <f t="array" ref="F121">MIN(_xlfn.XLOOKUP(J121:L121,共鸣关系设定!B:B,共鸣关系设定!D:D))</f>
        <v>3</v>
      </c>
      <c r="G121">
        <f t="shared" si="24"/>
        <v>3</v>
      </c>
      <c r="H121">
        <v>118</v>
      </c>
      <c r="I121" s="2">
        <v>48</v>
      </c>
      <c r="J121" s="115">
        <f t="shared" ref="J121:L121" si="60">J51</f>
        <v>2013</v>
      </c>
      <c r="K121" s="115">
        <f t="shared" si="60"/>
        <v>2000</v>
      </c>
      <c r="L121" s="115">
        <f t="shared" si="60"/>
        <v>0</v>
      </c>
      <c r="M121" s="96"/>
      <c r="N121" s="117">
        <f>IF(F121=3,COUNTIFS($I$4:I121,I121)+2,COUNTIFS($I$4:I121,I121)+3)</f>
        <v>4</v>
      </c>
      <c r="O121" t="str">
        <f t="shared" si="8"/>
        <v>{2013,4}</v>
      </c>
      <c r="P121" t="str">
        <f t="shared" si="9"/>
        <v>{2000,4}</v>
      </c>
      <c r="Q121" t="str">
        <f t="shared" si="10"/>
        <v/>
      </c>
      <c r="R121" s="3" t="str">
        <f t="shared" si="11"/>
        <v/>
      </c>
      <c r="S121" t="str">
        <f t="array" ref="S121">[1]!LKnum(O121:R121)</f>
        <v>{{2013,4}|{2000,4}}</v>
      </c>
    </row>
    <row r="122" spans="6:19" x14ac:dyDescent="0.15">
      <c r="F122">
        <f t="array" ref="F122">MIN(_xlfn.XLOOKUP(J122:L122,共鸣关系设定!B:B,共鸣关系设定!D:D))</f>
        <v>3</v>
      </c>
      <c r="G122">
        <f t="shared" si="24"/>
        <v>3</v>
      </c>
      <c r="H122">
        <v>119</v>
      </c>
      <c r="I122" s="114">
        <v>49</v>
      </c>
      <c r="J122" s="115">
        <f t="shared" ref="J122:L122" si="61">J52</f>
        <v>3001</v>
      </c>
      <c r="K122" s="115">
        <f t="shared" si="61"/>
        <v>2009</v>
      </c>
      <c r="L122" s="115">
        <f t="shared" si="61"/>
        <v>0</v>
      </c>
      <c r="M122" s="119"/>
      <c r="N122" s="117">
        <f>IF(F122=3,COUNTIFS($I$4:I122,I122)+2,COUNTIFS($I$4:I122,I122)+3)</f>
        <v>4</v>
      </c>
      <c r="O122" t="str">
        <f t="shared" si="8"/>
        <v>{3001,4}</v>
      </c>
      <c r="P122" t="str">
        <f t="shared" si="9"/>
        <v>{2009,4}</v>
      </c>
      <c r="Q122" t="str">
        <f t="shared" si="10"/>
        <v/>
      </c>
      <c r="R122" s="3" t="str">
        <f t="shared" si="11"/>
        <v/>
      </c>
      <c r="S122" t="str">
        <f t="array" ref="S122">[1]!LKnum(O122:R122)</f>
        <v>{{3001,4}|{2009,4}}</v>
      </c>
    </row>
    <row r="123" spans="6:19" x14ac:dyDescent="0.15">
      <c r="F123">
        <f t="array" ref="F123">MIN(_xlfn.XLOOKUP(J123:L123,共鸣关系设定!B:B,共鸣关系设定!D:D))</f>
        <v>3</v>
      </c>
      <c r="G123">
        <f t="shared" si="24"/>
        <v>3</v>
      </c>
      <c r="H123">
        <v>120</v>
      </c>
      <c r="I123" s="2">
        <v>50</v>
      </c>
      <c r="J123" s="115">
        <f t="shared" ref="J123:L123" si="62">J53</f>
        <v>3016</v>
      </c>
      <c r="K123" s="115">
        <f t="shared" si="62"/>
        <v>3006</v>
      </c>
      <c r="L123" s="115">
        <f t="shared" si="62"/>
        <v>0</v>
      </c>
      <c r="M123" s="96"/>
      <c r="N123" s="117">
        <f>IF(F123=3,COUNTIFS($I$4:I123,I123)+2,COUNTIFS($I$4:I123,I123)+3)</f>
        <v>4</v>
      </c>
      <c r="O123" t="str">
        <f t="shared" si="8"/>
        <v>{3016,4}</v>
      </c>
      <c r="P123" t="str">
        <f t="shared" si="9"/>
        <v>{3006,4}</v>
      </c>
      <c r="Q123" t="str">
        <f t="shared" si="10"/>
        <v/>
      </c>
      <c r="R123" s="3" t="str">
        <f t="shared" si="11"/>
        <v/>
      </c>
      <c r="S123" t="str">
        <f t="array" ref="S123">[1]!LKnum(O123:R123)</f>
        <v>{{3016,4}|{3006,4}}</v>
      </c>
    </row>
    <row r="124" spans="6:19" x14ac:dyDescent="0.15">
      <c r="F124">
        <f t="array" ref="F124">MIN(_xlfn.XLOOKUP(J124:L124,共鸣关系设定!B:B,共鸣关系设定!D:D))</f>
        <v>3</v>
      </c>
      <c r="G124">
        <f t="shared" si="24"/>
        <v>3</v>
      </c>
      <c r="H124">
        <v>121</v>
      </c>
      <c r="I124" s="114">
        <v>51</v>
      </c>
      <c r="J124" s="115">
        <f t="shared" ref="J124:L124" si="63">J54</f>
        <v>2015</v>
      </c>
      <c r="K124" s="115">
        <f t="shared" si="63"/>
        <v>2003</v>
      </c>
      <c r="L124" s="115">
        <f t="shared" si="63"/>
        <v>0</v>
      </c>
      <c r="M124" s="119"/>
      <c r="N124" s="117">
        <f>IF(F124=3,COUNTIFS($I$4:I124,I124)+2,COUNTIFS($I$4:I124,I124)+3)</f>
        <v>4</v>
      </c>
      <c r="O124" t="str">
        <f t="shared" si="8"/>
        <v>{2015,4}</v>
      </c>
      <c r="P124" t="str">
        <f t="shared" si="9"/>
        <v>{2003,4}</v>
      </c>
      <c r="Q124" t="str">
        <f t="shared" si="10"/>
        <v/>
      </c>
      <c r="R124" s="3" t="str">
        <f t="shared" si="11"/>
        <v/>
      </c>
      <c r="S124" t="str">
        <f t="array" ref="S124">[1]!LKnum(O124:R124)</f>
        <v>{{2015,4}|{2003,4}}</v>
      </c>
    </row>
    <row r="125" spans="6:19" x14ac:dyDescent="0.15">
      <c r="F125">
        <f t="array" ref="F125">MIN(_xlfn.XLOOKUP(J125:L125,共鸣关系设定!B:B,共鸣关系设定!D:D))</f>
        <v>3</v>
      </c>
      <c r="G125">
        <f t="shared" si="24"/>
        <v>3</v>
      </c>
      <c r="H125">
        <v>122</v>
      </c>
      <c r="I125" s="2">
        <v>52</v>
      </c>
      <c r="J125" s="115">
        <f t="shared" ref="J125:L125" si="64">J55</f>
        <v>3012</v>
      </c>
      <c r="K125" s="115">
        <f t="shared" si="64"/>
        <v>2007</v>
      </c>
      <c r="L125" s="115">
        <f t="shared" si="64"/>
        <v>0</v>
      </c>
      <c r="M125" s="96"/>
      <c r="N125" s="117">
        <f>IF(F125=3,COUNTIFS($I$4:I125,I125)+2,COUNTIFS($I$4:I125,I125)+3)</f>
        <v>4</v>
      </c>
      <c r="O125" t="str">
        <f t="shared" si="8"/>
        <v>{3012,4}</v>
      </c>
      <c r="P125" t="str">
        <f t="shared" si="9"/>
        <v>{2007,4}</v>
      </c>
      <c r="Q125" t="str">
        <f t="shared" si="10"/>
        <v/>
      </c>
      <c r="R125" s="3" t="str">
        <f t="shared" si="11"/>
        <v/>
      </c>
      <c r="S125" t="str">
        <f t="array" ref="S125">[1]!LKnum(O125:R125)</f>
        <v>{{3012,4}|{2007,4}}</v>
      </c>
    </row>
    <row r="126" spans="6:19" x14ac:dyDescent="0.15">
      <c r="F126">
        <f t="array" ref="F126">MIN(_xlfn.XLOOKUP(J126:L126,共鸣关系设定!B:B,共鸣关系设定!D:D))</f>
        <v>3</v>
      </c>
      <c r="G126">
        <f t="shared" si="24"/>
        <v>3</v>
      </c>
      <c r="H126">
        <v>123</v>
      </c>
      <c r="I126" s="114">
        <v>53</v>
      </c>
      <c r="J126" s="115">
        <f t="shared" ref="J126:L126" si="65">J56</f>
        <v>3020</v>
      </c>
      <c r="K126" s="115">
        <f t="shared" si="65"/>
        <v>3001</v>
      </c>
      <c r="L126" s="115">
        <f t="shared" si="65"/>
        <v>0</v>
      </c>
      <c r="M126" s="119"/>
      <c r="N126" s="117">
        <f>IF(F126=3,COUNTIFS($I$4:I126,I126)+2,COUNTIFS($I$4:I126,I126)+3)</f>
        <v>4</v>
      </c>
      <c r="O126" t="str">
        <f t="shared" si="8"/>
        <v>{3020,4}</v>
      </c>
      <c r="P126" t="str">
        <f t="shared" si="9"/>
        <v>{3001,4}</v>
      </c>
      <c r="Q126" t="str">
        <f t="shared" si="10"/>
        <v/>
      </c>
      <c r="R126" s="3" t="str">
        <f t="shared" si="11"/>
        <v/>
      </c>
      <c r="S126" t="str">
        <f t="array" ref="S126">[1]!LKnum(O126:R126)</f>
        <v>{{3020,4}|{3001,4}}</v>
      </c>
    </row>
    <row r="127" spans="6:19" x14ac:dyDescent="0.15">
      <c r="F127">
        <f t="array" ref="F127">MIN(_xlfn.XLOOKUP(J127:L127,共鸣关系设定!B:B,共鸣关系设定!D:D))</f>
        <v>3</v>
      </c>
      <c r="G127">
        <f t="shared" si="24"/>
        <v>3</v>
      </c>
      <c r="H127">
        <v>124</v>
      </c>
      <c r="I127" s="2">
        <v>54</v>
      </c>
      <c r="J127" s="115">
        <f t="shared" ref="J127:L127" si="66">J57</f>
        <v>2007</v>
      </c>
      <c r="K127" s="115">
        <f t="shared" si="66"/>
        <v>2006</v>
      </c>
      <c r="L127" s="115">
        <f t="shared" si="66"/>
        <v>0</v>
      </c>
      <c r="M127" s="96"/>
      <c r="N127" s="117">
        <f>IF(F127=3,COUNTIFS($I$4:I127,I127)+2,COUNTIFS($I$4:I127,I127)+3)</f>
        <v>4</v>
      </c>
      <c r="O127" t="str">
        <f t="shared" si="8"/>
        <v>{2007,4}</v>
      </c>
      <c r="P127" t="str">
        <f t="shared" si="9"/>
        <v>{2006,4}</v>
      </c>
      <c r="Q127" t="str">
        <f t="shared" si="10"/>
        <v/>
      </c>
      <c r="R127" s="3" t="str">
        <f t="shared" si="11"/>
        <v/>
      </c>
      <c r="S127" t="str">
        <f t="array" ref="S127">[1]!LKnum(O127:R127)</f>
        <v>{{2007,4}|{2006,4}}</v>
      </c>
    </row>
    <row r="128" spans="6:19" x14ac:dyDescent="0.15">
      <c r="F128">
        <f t="array" ref="F128">MIN(_xlfn.XLOOKUP(J128:L128,共鸣关系设定!B:B,共鸣关系设定!D:D))</f>
        <v>3</v>
      </c>
      <c r="G128">
        <f t="shared" si="24"/>
        <v>3</v>
      </c>
      <c r="H128">
        <v>125</v>
      </c>
      <c r="I128" s="114">
        <v>55</v>
      </c>
      <c r="J128" s="115">
        <f t="shared" ref="J128:L128" si="67">J58</f>
        <v>3020</v>
      </c>
      <c r="K128" s="115">
        <f t="shared" si="67"/>
        <v>3005</v>
      </c>
      <c r="L128" s="115">
        <f t="shared" si="67"/>
        <v>0</v>
      </c>
      <c r="M128" s="119"/>
      <c r="N128" s="117">
        <f>IF(F128=3,COUNTIFS($I$4:I128,I128)+2,COUNTIFS($I$4:I128,I128)+3)</f>
        <v>4</v>
      </c>
      <c r="O128" t="str">
        <f t="shared" si="8"/>
        <v>{3020,4}</v>
      </c>
      <c r="P128" t="str">
        <f t="shared" si="9"/>
        <v>{3005,4}</v>
      </c>
      <c r="Q128" t="str">
        <f t="shared" si="10"/>
        <v/>
      </c>
      <c r="R128" s="3" t="str">
        <f t="shared" si="11"/>
        <v/>
      </c>
      <c r="S128" t="str">
        <f t="array" ref="S128">[1]!LKnum(O128:R128)</f>
        <v>{{3020,4}|{3005,4}}</v>
      </c>
    </row>
    <row r="129" spans="6:21" x14ac:dyDescent="0.15">
      <c r="F129">
        <f t="array" ref="F129">MIN(_xlfn.XLOOKUP(J129:L129,共鸣关系设定!B:B,共鸣关系设定!D:D))</f>
        <v>3</v>
      </c>
      <c r="G129">
        <f t="shared" si="24"/>
        <v>3</v>
      </c>
      <c r="H129">
        <v>126</v>
      </c>
      <c r="I129" s="2">
        <v>56</v>
      </c>
      <c r="J129" s="115">
        <f t="shared" ref="J129:L129" si="68">J59</f>
        <v>3003</v>
      </c>
      <c r="K129" s="115">
        <f t="shared" si="68"/>
        <v>2017</v>
      </c>
      <c r="L129" s="115">
        <f t="shared" si="68"/>
        <v>0</v>
      </c>
      <c r="M129" s="96"/>
      <c r="N129" s="117">
        <f>IF(F129=3,COUNTIFS($I$4:I129,I129)+2,COUNTIFS($I$4:I129,I129)+3)</f>
        <v>4</v>
      </c>
      <c r="O129" t="str">
        <f t="shared" si="8"/>
        <v>{3003,4}</v>
      </c>
      <c r="P129" t="str">
        <f t="shared" si="9"/>
        <v>{2017,4}</v>
      </c>
      <c r="Q129" t="str">
        <f t="shared" si="10"/>
        <v/>
      </c>
      <c r="R129" s="3" t="str">
        <f t="shared" si="11"/>
        <v/>
      </c>
      <c r="S129" t="str">
        <f t="array" ref="S129">[1]!LKnum(O129:R129)</f>
        <v>{{3003,4}|{2017,4}}</v>
      </c>
    </row>
    <row r="130" spans="6:21" x14ac:dyDescent="0.15">
      <c r="F130">
        <f t="array" ref="F130">MIN(_xlfn.XLOOKUP(J130:L130,共鸣关系设定!B:B,共鸣关系设定!D:D))</f>
        <v>3</v>
      </c>
      <c r="G130">
        <f t="shared" si="24"/>
        <v>2</v>
      </c>
      <c r="H130">
        <v>127</v>
      </c>
      <c r="I130" s="114">
        <v>57</v>
      </c>
      <c r="J130" s="115">
        <f t="shared" ref="J130:L130" si="69">J60</f>
        <v>2013</v>
      </c>
      <c r="K130" s="115">
        <f t="shared" si="69"/>
        <v>2008</v>
      </c>
      <c r="L130" s="115">
        <f t="shared" si="69"/>
        <v>0</v>
      </c>
      <c r="M130" s="119"/>
      <c r="N130" s="117">
        <f>IF(F130=3,COUNTIFS($I$4:I130,I130)+2,COUNTIFS($I$4:I130,I130)+3)</f>
        <v>4</v>
      </c>
      <c r="O130" t="str">
        <f t="shared" si="8"/>
        <v>{2013,4}</v>
      </c>
      <c r="P130" t="str">
        <f t="shared" si="9"/>
        <v>{2008,4}</v>
      </c>
      <c r="Q130" t="str">
        <f t="shared" si="10"/>
        <v/>
      </c>
      <c r="R130" s="3" t="str">
        <f t="shared" si="11"/>
        <v/>
      </c>
      <c r="S130" t="str">
        <f t="array" ref="S130">[1]!LKnum(O130:R130)</f>
        <v>{{2013,4}|{2008,4}}</v>
      </c>
    </row>
    <row r="131" spans="6:21" x14ac:dyDescent="0.15">
      <c r="F131">
        <f t="array" ref="F131">MIN(_xlfn.XLOOKUP(J131:L131,共鸣关系设定!B:B,共鸣关系设定!D:D))</f>
        <v>3</v>
      </c>
      <c r="G131">
        <f t="shared" si="24"/>
        <v>2</v>
      </c>
      <c r="H131">
        <v>128</v>
      </c>
      <c r="I131" s="2">
        <v>58</v>
      </c>
      <c r="J131" s="115">
        <f t="shared" ref="J131:L131" si="70">J61</f>
        <v>3004</v>
      </c>
      <c r="K131" s="115">
        <f t="shared" si="70"/>
        <v>2000</v>
      </c>
      <c r="L131" s="115">
        <f t="shared" si="70"/>
        <v>0</v>
      </c>
      <c r="M131" s="96"/>
      <c r="N131" s="117">
        <f>IF(F131=3,COUNTIFS($I$4:I131,I131)+2,COUNTIFS($I$4:I131,I131)+3)</f>
        <v>4</v>
      </c>
      <c r="O131" t="str">
        <f t="shared" si="8"/>
        <v>{3004,4}</v>
      </c>
      <c r="P131" t="str">
        <f t="shared" si="9"/>
        <v>{2000,4}</v>
      </c>
      <c r="Q131" t="str">
        <f t="shared" si="10"/>
        <v/>
      </c>
      <c r="R131" s="3" t="str">
        <f t="shared" si="11"/>
        <v/>
      </c>
      <c r="S131" t="str">
        <f t="array" ref="S131">[1]!LKnum(O131:R131)</f>
        <v>{{3004,4}|{2000,4}}</v>
      </c>
    </row>
    <row r="132" spans="6:21" x14ac:dyDescent="0.15">
      <c r="F132">
        <f t="array" ref="F132">MIN(_xlfn.XLOOKUP(J132:L132,共鸣关系设定!B:B,共鸣关系设定!D:D))</f>
        <v>3</v>
      </c>
      <c r="G132">
        <f t="shared" si="24"/>
        <v>2</v>
      </c>
      <c r="H132">
        <v>129</v>
      </c>
      <c r="I132" s="114">
        <v>59</v>
      </c>
      <c r="J132" s="115">
        <f t="shared" ref="J132:L132" si="71">J62</f>
        <v>3015</v>
      </c>
      <c r="K132" s="115">
        <f t="shared" si="71"/>
        <v>2009</v>
      </c>
      <c r="L132" s="115">
        <f t="shared" si="71"/>
        <v>0</v>
      </c>
      <c r="M132" s="119"/>
      <c r="N132" s="117">
        <f>IF(F132=3,COUNTIFS($I$4:I132,I132)+2,COUNTIFS($I$4:I132,I132)+3)</f>
        <v>4</v>
      </c>
      <c r="O132" t="str">
        <f t="shared" si="8"/>
        <v>{3015,4}</v>
      </c>
      <c r="P132" t="str">
        <f t="shared" si="9"/>
        <v>{2009,4}</v>
      </c>
      <c r="Q132" t="str">
        <f t="shared" si="10"/>
        <v/>
      </c>
      <c r="R132" s="3" t="str">
        <f t="shared" si="11"/>
        <v/>
      </c>
      <c r="S132" t="str">
        <f t="array" ref="S132">[1]!LKnum(O132:R132)</f>
        <v>{{3015,4}|{2009,4}}</v>
      </c>
    </row>
    <row r="133" spans="6:21" x14ac:dyDescent="0.15">
      <c r="F133">
        <f t="array" ref="F133">MIN(_xlfn.XLOOKUP(J133:L133,共鸣关系设定!B:B,共鸣关系设定!D:D))</f>
        <v>3</v>
      </c>
      <c r="G133">
        <f t="shared" si="24"/>
        <v>2</v>
      </c>
      <c r="H133">
        <v>130</v>
      </c>
      <c r="I133" s="2">
        <v>60</v>
      </c>
      <c r="J133" s="115">
        <f t="shared" ref="J133:L133" si="72">J63</f>
        <v>3021</v>
      </c>
      <c r="K133" s="115">
        <f t="shared" si="72"/>
        <v>2016</v>
      </c>
      <c r="L133" s="115">
        <f t="shared" si="72"/>
        <v>0</v>
      </c>
      <c r="M133" s="119"/>
      <c r="N133" s="117">
        <f>IF(F133=3,COUNTIFS($I$4:I133,I133)+2,COUNTIFS($I$4:I133,I133)+3)</f>
        <v>4</v>
      </c>
      <c r="O133" t="str">
        <f t="shared" ref="O133:O196" si="73">IF(J133="","",$N$3&amp;J133&amp;$O$3&amp;$N133&amp;$P$3)</f>
        <v>{3021,4}</v>
      </c>
      <c r="P133" t="str">
        <f t="shared" ref="P133:P196" si="74">IF(K133="","",$N$3&amp;K133&amp;$O$3&amp;$N133&amp;$P$3)</f>
        <v>{2016,4}</v>
      </c>
      <c r="Q133" t="str">
        <f t="shared" ref="Q133:Q196" si="75">IF(L133=0,"",$N$3&amp;L133&amp;$O$3&amp;$N133&amp;$P$3)</f>
        <v/>
      </c>
      <c r="R133" s="3" t="str">
        <f t="shared" ref="R133:R196" si="76">IF(M133="","",$N$3&amp;M133&amp;$O$3&amp;$N133&amp;$P$3)</f>
        <v/>
      </c>
      <c r="S133" t="str">
        <f t="array" ref="S133">[1]!LKnum(O133:R133)</f>
        <v>{{3021,4}|{2016,4}}</v>
      </c>
    </row>
    <row r="134" spans="6:21" x14ac:dyDescent="0.15">
      <c r="F134">
        <f t="array" ref="F134">MIN(_xlfn.XLOOKUP(J134:L134,共鸣关系设定!B:B,共鸣关系设定!D:D))</f>
        <v>3</v>
      </c>
      <c r="G134">
        <f t="shared" si="24"/>
        <v>2</v>
      </c>
      <c r="H134">
        <v>131</v>
      </c>
      <c r="I134" s="114">
        <v>61</v>
      </c>
      <c r="J134" s="115">
        <f t="shared" ref="J134:L134" si="77">J64</f>
        <v>3009</v>
      </c>
      <c r="K134" s="115">
        <f t="shared" si="77"/>
        <v>3006</v>
      </c>
      <c r="L134" s="115">
        <f t="shared" si="77"/>
        <v>0</v>
      </c>
      <c r="M134" s="96"/>
      <c r="N134" s="117">
        <f>IF(F134=3,COUNTIFS($I$4:I134,I134)+2,COUNTIFS($I$4:I134,I134)+3)</f>
        <v>4</v>
      </c>
      <c r="O134" t="str">
        <f t="shared" si="73"/>
        <v>{3009,4}</v>
      </c>
      <c r="P134" t="str">
        <f t="shared" si="74"/>
        <v>{3006,4}</v>
      </c>
      <c r="Q134" t="str">
        <f t="shared" si="75"/>
        <v/>
      </c>
      <c r="R134" s="3" t="str">
        <f t="shared" si="76"/>
        <v/>
      </c>
      <c r="S134" t="str">
        <f t="array" ref="S134">[1]!LKnum(O134:R134)</f>
        <v>{{3009,4}|{3006,4}}</v>
      </c>
    </row>
    <row r="135" spans="6:21" x14ac:dyDescent="0.15">
      <c r="F135">
        <f t="array" ref="F135">MIN(_xlfn.XLOOKUP(J135:L135,共鸣关系设定!B:B,共鸣关系设定!D:D))</f>
        <v>3</v>
      </c>
      <c r="G135">
        <f t="shared" si="24"/>
        <v>2</v>
      </c>
      <c r="H135">
        <v>132</v>
      </c>
      <c r="I135" s="2">
        <v>62</v>
      </c>
      <c r="J135" s="115">
        <f t="shared" ref="J135:L135" si="78">J65</f>
        <v>3013</v>
      </c>
      <c r="K135" s="115">
        <f t="shared" si="78"/>
        <v>2004</v>
      </c>
      <c r="L135" s="115">
        <f t="shared" si="78"/>
        <v>0</v>
      </c>
      <c r="M135" s="119"/>
      <c r="N135" s="117">
        <f>IF(F135=3,COUNTIFS($I$4:I135,I135)+2,COUNTIFS($I$4:I135,I135)+3)</f>
        <v>4</v>
      </c>
      <c r="O135" t="str">
        <f t="shared" si="73"/>
        <v>{3013,4}</v>
      </c>
      <c r="P135" t="str">
        <f t="shared" si="74"/>
        <v>{2004,4}</v>
      </c>
      <c r="Q135" t="str">
        <f t="shared" si="75"/>
        <v/>
      </c>
      <c r="R135" s="3" t="str">
        <f t="shared" si="76"/>
        <v/>
      </c>
      <c r="S135" t="str">
        <f t="array" ref="S135">[1]!LKnum(O135:R135)</f>
        <v>{{3013,4}|{2004,4}}</v>
      </c>
    </row>
    <row r="136" spans="6:21" x14ac:dyDescent="0.15">
      <c r="F136">
        <f t="array" ref="F136">MIN(_xlfn.XLOOKUP(J136:L136,共鸣关系设定!B:B,共鸣关系设定!D:D))</f>
        <v>3</v>
      </c>
      <c r="G136">
        <f t="shared" si="24"/>
        <v>2</v>
      </c>
      <c r="H136">
        <v>133</v>
      </c>
      <c r="I136" s="114">
        <v>63</v>
      </c>
      <c r="J136" s="115">
        <f t="shared" ref="J136:L136" si="79">J66</f>
        <v>3018</v>
      </c>
      <c r="K136" s="115">
        <f t="shared" si="79"/>
        <v>2003</v>
      </c>
      <c r="L136" s="115">
        <f t="shared" si="79"/>
        <v>0</v>
      </c>
      <c r="M136" s="96"/>
      <c r="N136" s="117">
        <f>IF(F136=3,COUNTIFS($I$4:I136,I136)+2,COUNTIFS($I$4:I136,I136)+3)</f>
        <v>4</v>
      </c>
      <c r="O136" t="str">
        <f t="shared" si="73"/>
        <v>{3018,4}</v>
      </c>
      <c r="P136" t="str">
        <f t="shared" si="74"/>
        <v>{2003,4}</v>
      </c>
      <c r="Q136" t="str">
        <f t="shared" si="75"/>
        <v/>
      </c>
      <c r="R136" s="3" t="str">
        <f t="shared" si="76"/>
        <v/>
      </c>
      <c r="S136" t="str">
        <f t="array" ref="S136">[1]!LKnum(O136:R136)</f>
        <v>{{3018,4}|{2003,4}}</v>
      </c>
    </row>
    <row r="137" spans="6:21" x14ac:dyDescent="0.15">
      <c r="F137">
        <f t="array" ref="F137">MIN(_xlfn.XLOOKUP(J137:L137,共鸣关系设定!B:B,共鸣关系设定!D:D))</f>
        <v>3</v>
      </c>
      <c r="G137">
        <f t="shared" si="24"/>
        <v>2</v>
      </c>
      <c r="H137">
        <v>134</v>
      </c>
      <c r="I137" s="2">
        <v>64</v>
      </c>
      <c r="J137" s="115">
        <f t="shared" ref="J137:L137" si="80">J67</f>
        <v>3000</v>
      </c>
      <c r="K137" s="115">
        <f t="shared" si="80"/>
        <v>1017</v>
      </c>
      <c r="L137" s="115">
        <f t="shared" si="80"/>
        <v>0</v>
      </c>
      <c r="M137" s="119"/>
      <c r="N137" s="117">
        <f>IF(F137=3,COUNTIFS($I$4:I137,I137)+2,COUNTIFS($I$4:I137,I137)+3)</f>
        <v>4</v>
      </c>
      <c r="O137" t="str">
        <f t="shared" si="73"/>
        <v>{3000,4}</v>
      </c>
      <c r="P137" t="str">
        <f t="shared" si="74"/>
        <v>{1017,4}</v>
      </c>
      <c r="Q137" t="str">
        <f t="shared" si="75"/>
        <v/>
      </c>
      <c r="R137" s="3" t="str">
        <f t="shared" si="76"/>
        <v/>
      </c>
      <c r="S137" t="str">
        <f t="array" ref="S137">[1]!LKnum(O137:R137)</f>
        <v>{{3000,4}|{1017,4}}</v>
      </c>
    </row>
    <row r="138" spans="6:21" x14ac:dyDescent="0.15">
      <c r="F138">
        <f t="array" ref="F138">MIN(_xlfn.XLOOKUP(J138:L138,共鸣关系设定!B:B,共鸣关系设定!D:D))</f>
        <v>3</v>
      </c>
      <c r="G138">
        <f t="shared" si="24"/>
        <v>2</v>
      </c>
      <c r="H138">
        <v>135</v>
      </c>
      <c r="I138" s="114">
        <v>65</v>
      </c>
      <c r="J138" s="115">
        <f t="shared" ref="J138:L138" si="81">J68</f>
        <v>3010</v>
      </c>
      <c r="K138" s="115">
        <f t="shared" si="81"/>
        <v>2011</v>
      </c>
      <c r="L138" s="115">
        <f t="shared" si="81"/>
        <v>0</v>
      </c>
      <c r="M138" s="96"/>
      <c r="N138" s="117">
        <f>IF(F138=3,COUNTIFS($I$4:I138,I138)+2,COUNTIFS($I$4:I138,I138)+3)</f>
        <v>4</v>
      </c>
      <c r="O138" t="str">
        <f t="shared" si="73"/>
        <v>{3010,4}</v>
      </c>
      <c r="P138" t="str">
        <f t="shared" si="74"/>
        <v>{2011,4}</v>
      </c>
      <c r="Q138" t="str">
        <f t="shared" si="75"/>
        <v/>
      </c>
      <c r="R138" s="3" t="str">
        <f t="shared" si="76"/>
        <v/>
      </c>
      <c r="S138" t="str">
        <f t="array" ref="S138">[1]!LKnum(O138:R138)</f>
        <v>{{3010,4}|{2011,4}}</v>
      </c>
    </row>
    <row r="139" spans="6:21" x14ac:dyDescent="0.15">
      <c r="F139">
        <f t="array" ref="F139">MIN(_xlfn.XLOOKUP(J139:L139,共鸣关系设定!B:B,共鸣关系设定!D:D))</f>
        <v>3</v>
      </c>
      <c r="G139">
        <f t="shared" si="24"/>
        <v>2</v>
      </c>
      <c r="H139">
        <v>136</v>
      </c>
      <c r="I139" s="2">
        <v>66</v>
      </c>
      <c r="J139" s="115">
        <f t="shared" ref="J139:L139" si="82">J69</f>
        <v>3012</v>
      </c>
      <c r="K139" s="115">
        <f t="shared" si="82"/>
        <v>2005</v>
      </c>
      <c r="L139" s="115">
        <f t="shared" si="82"/>
        <v>0</v>
      </c>
      <c r="M139" s="119"/>
      <c r="N139" s="117">
        <f>IF(F139=3,COUNTIFS($I$4:I139,I139)+2,COUNTIFS($I$4:I139,I139)+3)</f>
        <v>4</v>
      </c>
      <c r="O139" t="str">
        <f t="shared" si="73"/>
        <v>{3012,4}</v>
      </c>
      <c r="P139" t="str">
        <f t="shared" si="74"/>
        <v>{2005,4}</v>
      </c>
      <c r="Q139" t="str">
        <f t="shared" si="75"/>
        <v/>
      </c>
      <c r="R139" s="3" t="str">
        <f t="shared" si="76"/>
        <v/>
      </c>
      <c r="S139" t="str">
        <f t="array" ref="S139">[1]!LKnum(O139:R139)</f>
        <v>{{3012,4}|{2005,4}}</v>
      </c>
    </row>
    <row r="140" spans="6:21" x14ac:dyDescent="0.15">
      <c r="F140">
        <f t="array" ref="F140">MIN(_xlfn.XLOOKUP(J140:L140,共鸣关系设定!B:B,共鸣关系设定!D:D))</f>
        <v>3</v>
      </c>
      <c r="G140">
        <f t="shared" si="24"/>
        <v>2</v>
      </c>
      <c r="H140">
        <v>137</v>
      </c>
      <c r="I140" s="114">
        <v>67</v>
      </c>
      <c r="J140" s="115">
        <f t="shared" ref="J140:L140" si="83">J70</f>
        <v>3018</v>
      </c>
      <c r="K140" s="115">
        <f t="shared" si="83"/>
        <v>2010</v>
      </c>
      <c r="L140" s="115">
        <f t="shared" si="83"/>
        <v>0</v>
      </c>
      <c r="M140" s="96"/>
      <c r="N140" s="117">
        <f>IF(F140=3,COUNTIFS($I$4:I140,I140)+2,COUNTIFS($I$4:I140,I140)+3)</f>
        <v>4</v>
      </c>
      <c r="O140" t="str">
        <f t="shared" si="73"/>
        <v>{3018,4}</v>
      </c>
      <c r="P140" t="str">
        <f t="shared" si="74"/>
        <v>{2010,4}</v>
      </c>
      <c r="Q140" t="str">
        <f t="shared" si="75"/>
        <v/>
      </c>
      <c r="R140" s="3" t="str">
        <f t="shared" si="76"/>
        <v/>
      </c>
      <c r="S140" t="str">
        <f t="array" ref="S140">[1]!LKnum(O140:R140)</f>
        <v>{{3018,4}|{2010,4}}</v>
      </c>
    </row>
    <row r="141" spans="6:21" x14ac:dyDescent="0.15">
      <c r="F141">
        <f t="array" ref="F141">MIN(_xlfn.XLOOKUP(J141:L141,共鸣关系设定!B:B,共鸣关系设定!D:D))</f>
        <v>3</v>
      </c>
      <c r="G141">
        <f t="shared" si="24"/>
        <v>2</v>
      </c>
      <c r="H141">
        <v>138</v>
      </c>
      <c r="I141" s="2">
        <v>68</v>
      </c>
      <c r="J141" s="115">
        <f t="shared" ref="J141:L141" si="84">J71</f>
        <v>3017</v>
      </c>
      <c r="K141" s="115">
        <f t="shared" si="84"/>
        <v>1017</v>
      </c>
      <c r="L141" s="115">
        <f t="shared" si="84"/>
        <v>0</v>
      </c>
      <c r="M141" s="119"/>
      <c r="N141" s="117">
        <f>IF(F141=3,COUNTIFS($I$4:I141,I141)+2,COUNTIFS($I$4:I141,I141)+3)</f>
        <v>4</v>
      </c>
      <c r="O141" t="str">
        <f t="shared" si="73"/>
        <v>{3017,4}</v>
      </c>
      <c r="P141" t="str">
        <f t="shared" si="74"/>
        <v>{1017,4}</v>
      </c>
      <c r="Q141" t="str">
        <f t="shared" si="75"/>
        <v/>
      </c>
      <c r="R141" s="3" t="str">
        <f t="shared" si="76"/>
        <v/>
      </c>
      <c r="S141" t="str">
        <f t="array" ref="S141">[1]!LKnum(O141:R141)</f>
        <v>{{3017,4}|{1017,4}}</v>
      </c>
    </row>
    <row r="142" spans="6:21" x14ac:dyDescent="0.15">
      <c r="F142">
        <f t="array" ref="F142">MIN(_xlfn.XLOOKUP(J142:L142,共鸣关系设定!B:B,共鸣关系设定!D:D))</f>
        <v>3</v>
      </c>
      <c r="G142">
        <f t="shared" si="24"/>
        <v>2</v>
      </c>
      <c r="H142">
        <v>139</v>
      </c>
      <c r="I142" s="114">
        <v>69</v>
      </c>
      <c r="J142" s="115">
        <f t="shared" ref="J142:L142" si="85">J72</f>
        <v>2012</v>
      </c>
      <c r="K142" s="115">
        <f t="shared" si="85"/>
        <v>2011</v>
      </c>
      <c r="L142" s="115">
        <f t="shared" si="85"/>
        <v>0</v>
      </c>
      <c r="M142" s="119"/>
      <c r="N142" s="117">
        <f>IF(F142=3,COUNTIFS($I$4:I142,I142)+2,COUNTIFS($I$4:I142,I142)+3)</f>
        <v>4</v>
      </c>
      <c r="O142" t="str">
        <f t="shared" si="73"/>
        <v>{2012,4}</v>
      </c>
      <c r="P142" t="str">
        <f t="shared" si="74"/>
        <v>{2011,4}</v>
      </c>
      <c r="Q142" t="str">
        <f t="shared" si="75"/>
        <v/>
      </c>
      <c r="R142" s="3" t="str">
        <f t="shared" si="76"/>
        <v/>
      </c>
      <c r="S142" t="str">
        <f t="array" ref="S142">[1]!LKnum(O142:R142)</f>
        <v>{{2012,4}|{2011,4}}</v>
      </c>
    </row>
    <row r="143" spans="6:21" x14ac:dyDescent="0.15">
      <c r="F143" s="110">
        <f t="array" ref="F143">MIN(_xlfn.XLOOKUP(J143:L143,共鸣关系设定!B:B,共鸣关系设定!D:D))</f>
        <v>5</v>
      </c>
      <c r="G143" s="110">
        <f t="shared" si="24"/>
        <v>2</v>
      </c>
      <c r="H143" s="110">
        <v>140</v>
      </c>
      <c r="I143" s="110">
        <v>70</v>
      </c>
      <c r="J143" s="144">
        <f t="shared" ref="J143:L143" si="86">J73</f>
        <v>4024</v>
      </c>
      <c r="K143" s="144">
        <f t="shared" si="86"/>
        <v>4027</v>
      </c>
      <c r="L143" s="144">
        <f t="shared" si="86"/>
        <v>0</v>
      </c>
      <c r="M143" s="82"/>
      <c r="N143" s="143">
        <f>IF(F143=3,COUNTIFS($I$4:I143,I143)+2,COUNTIFS($I$4:I143,I143)+3)</f>
        <v>5</v>
      </c>
      <c r="O143" s="110" t="str">
        <f t="shared" si="73"/>
        <v>{4024,5}</v>
      </c>
      <c r="P143" s="110" t="str">
        <f t="shared" si="74"/>
        <v>{4027,5}</v>
      </c>
      <c r="Q143" s="110" t="str">
        <f t="shared" si="75"/>
        <v/>
      </c>
      <c r="R143" s="138" t="str">
        <f t="shared" si="76"/>
        <v/>
      </c>
      <c r="S143" s="110" t="str">
        <f t="array" ref="S143">[1]!LKnum(O143:R143)</f>
        <v>{{4024,5}|{4027,5}}</v>
      </c>
      <c r="T143" s="110"/>
      <c r="U143" s="110"/>
    </row>
    <row r="144" spans="6:21" x14ac:dyDescent="0.15">
      <c r="F144">
        <f t="array" ref="F144">MIN(_xlfn.XLOOKUP(J144:L144,共鸣关系设定!B:B,共鸣关系设定!D:D))</f>
        <v>5</v>
      </c>
      <c r="G144">
        <f t="shared" si="24"/>
        <v>2</v>
      </c>
      <c r="H144">
        <v>141</v>
      </c>
      <c r="I144" s="114">
        <v>1</v>
      </c>
      <c r="J144" s="115">
        <f t="shared" ref="J144:L144" si="87">J74</f>
        <v>4033</v>
      </c>
      <c r="K144" s="115">
        <f t="shared" si="87"/>
        <v>4025</v>
      </c>
      <c r="L144" s="115">
        <f t="shared" si="87"/>
        <v>4024</v>
      </c>
      <c r="M144" s="119"/>
      <c r="N144" s="117">
        <f>IF(F144=3,COUNTIFS($I$4:I144,I144)+2,COUNTIFS($I$4:I144,I144)+3)</f>
        <v>6</v>
      </c>
      <c r="O144" t="str">
        <f t="shared" si="73"/>
        <v>{4033,6}</v>
      </c>
      <c r="P144" t="str">
        <f t="shared" si="74"/>
        <v>{4025,6}</v>
      </c>
      <c r="Q144" t="str">
        <f t="shared" si="75"/>
        <v>{4024,6}</v>
      </c>
      <c r="R144" s="3" t="str">
        <f t="shared" si="76"/>
        <v/>
      </c>
      <c r="S144" t="str">
        <f t="array" ref="S144">[1]!LKnum(O144:R144)</f>
        <v>{{4033,6}|{4025,6}|{4024,6}}</v>
      </c>
    </row>
    <row r="145" spans="6:19" x14ac:dyDescent="0.15">
      <c r="F145">
        <f t="array" ref="F145">MIN(_xlfn.XLOOKUP(J145:L145,共鸣关系设定!B:B,共鸣关系设定!D:D))</f>
        <v>7</v>
      </c>
      <c r="G145">
        <f t="shared" si="24"/>
        <v>2</v>
      </c>
      <c r="H145">
        <v>142</v>
      </c>
      <c r="I145" s="2">
        <v>2</v>
      </c>
      <c r="J145" s="115">
        <f t="shared" ref="J145:L145" si="88">J75</f>
        <v>4032</v>
      </c>
      <c r="K145" s="115">
        <f t="shared" si="88"/>
        <v>4028</v>
      </c>
      <c r="L145" s="115">
        <f t="shared" si="88"/>
        <v>4022</v>
      </c>
      <c r="M145" s="96"/>
      <c r="N145" s="117">
        <f>IF(F145=3,COUNTIFS($I$4:I145,I145)+2,COUNTIFS($I$4:I145,I145)+3)</f>
        <v>6</v>
      </c>
      <c r="O145" t="str">
        <f t="shared" si="73"/>
        <v>{4032,6}</v>
      </c>
      <c r="P145" t="str">
        <f t="shared" si="74"/>
        <v>{4028,6}</v>
      </c>
      <c r="Q145" t="str">
        <f t="shared" si="75"/>
        <v>{4022,6}</v>
      </c>
      <c r="R145" s="3" t="str">
        <f t="shared" si="76"/>
        <v/>
      </c>
      <c r="S145" t="str">
        <f t="array" ref="S145">[1]!LKnum(O145:R145)</f>
        <v>{{4032,6}|{4028,6}|{4022,6}}</v>
      </c>
    </row>
    <row r="146" spans="6:19" x14ac:dyDescent="0.15">
      <c r="F146">
        <f t="array" ref="F146">MIN(_xlfn.XLOOKUP(J146:L146,共鸣关系设定!B:B,共鸣关系设定!D:D))</f>
        <v>5</v>
      </c>
      <c r="G146">
        <f t="shared" si="24"/>
        <v>2</v>
      </c>
      <c r="H146">
        <v>143</v>
      </c>
      <c r="I146" s="114">
        <v>3</v>
      </c>
      <c r="J146" s="115">
        <f t="shared" ref="J146:L146" si="89">J76</f>
        <v>4041</v>
      </c>
      <c r="K146" s="115">
        <f t="shared" si="89"/>
        <v>4037</v>
      </c>
      <c r="L146" s="115">
        <f t="shared" si="89"/>
        <v>4032</v>
      </c>
      <c r="M146" s="119"/>
      <c r="N146" s="117">
        <f>IF(F146=3,COUNTIFS($I$4:I146,I146)+2,COUNTIFS($I$4:I146,I146)+3)</f>
        <v>6</v>
      </c>
      <c r="O146" t="str">
        <f t="shared" si="73"/>
        <v>{4041,6}</v>
      </c>
      <c r="P146" t="str">
        <f t="shared" si="74"/>
        <v>{4037,6}</v>
      </c>
      <c r="Q146" t="str">
        <f t="shared" si="75"/>
        <v>{4032,6}</v>
      </c>
      <c r="R146" s="3" t="str">
        <f t="shared" si="76"/>
        <v/>
      </c>
      <c r="S146" t="str">
        <f t="array" ref="S146">[1]!LKnum(O146:R146)</f>
        <v>{{4041,6}|{4037,6}|{4032,6}}</v>
      </c>
    </row>
    <row r="147" spans="6:19" x14ac:dyDescent="0.15">
      <c r="F147">
        <f t="array" ref="F147">MIN(_xlfn.XLOOKUP(J147:L147,共鸣关系设定!B:B,共鸣关系设定!D:D))</f>
        <v>5</v>
      </c>
      <c r="G147">
        <f t="shared" si="24"/>
        <v>2</v>
      </c>
      <c r="H147">
        <v>144</v>
      </c>
      <c r="I147" s="2">
        <v>4</v>
      </c>
      <c r="J147" s="115">
        <f t="shared" ref="J147:L147" si="90">J77</f>
        <v>4042</v>
      </c>
      <c r="K147" s="115">
        <f t="shared" si="90"/>
        <v>4037</v>
      </c>
      <c r="L147" s="115">
        <f t="shared" si="90"/>
        <v>4007</v>
      </c>
      <c r="M147" s="96"/>
      <c r="N147" s="117">
        <f>IF(F147=3,COUNTIFS($I$4:I147,I147)+2,COUNTIFS($I$4:I147,I147)+3)</f>
        <v>6</v>
      </c>
      <c r="O147" t="str">
        <f t="shared" si="73"/>
        <v>{4042,6}</v>
      </c>
      <c r="P147" t="str">
        <f t="shared" si="74"/>
        <v>{4037,6}</v>
      </c>
      <c r="Q147" t="str">
        <f t="shared" si="75"/>
        <v>{4007,6}</v>
      </c>
      <c r="R147" s="3" t="str">
        <f t="shared" si="76"/>
        <v/>
      </c>
      <c r="S147" t="str">
        <f t="array" ref="S147">[1]!LKnum(O147:R147)</f>
        <v>{{4042,6}|{4037,6}|{4007,6}}</v>
      </c>
    </row>
    <row r="148" spans="6:19" x14ac:dyDescent="0.15">
      <c r="F148">
        <f t="array" ref="F148">MIN(_xlfn.XLOOKUP(J148:L148,共鸣关系设定!B:B,共鸣关系设定!D:D))</f>
        <v>7</v>
      </c>
      <c r="G148">
        <f t="shared" si="24"/>
        <v>2</v>
      </c>
      <c r="H148">
        <v>145</v>
      </c>
      <c r="I148" s="114">
        <v>5</v>
      </c>
      <c r="J148" s="115">
        <f t="shared" ref="J148:L148" si="91">J78</f>
        <v>4039</v>
      </c>
      <c r="K148" s="115">
        <f t="shared" si="91"/>
        <v>4037</v>
      </c>
      <c r="L148" s="115">
        <f t="shared" si="91"/>
        <v>4026</v>
      </c>
      <c r="M148" s="119"/>
      <c r="N148" s="117">
        <f>IF(F148=3,COUNTIFS($I$4:I148,I148)+2,COUNTIFS($I$4:I148,I148)+3)</f>
        <v>6</v>
      </c>
      <c r="O148" t="str">
        <f t="shared" si="73"/>
        <v>{4039,6}</v>
      </c>
      <c r="P148" t="str">
        <f t="shared" si="74"/>
        <v>{4037,6}</v>
      </c>
      <c r="Q148" t="str">
        <f t="shared" si="75"/>
        <v>{4026,6}</v>
      </c>
      <c r="R148" s="3" t="str">
        <f t="shared" si="76"/>
        <v/>
      </c>
      <c r="S148" t="str">
        <f t="array" ref="S148">[1]!LKnum(O148:R148)</f>
        <v>{{4039,6}|{4037,6}|{4026,6}}</v>
      </c>
    </row>
    <row r="149" spans="6:19" x14ac:dyDescent="0.15">
      <c r="F149">
        <f t="array" ref="F149">MIN(_xlfn.XLOOKUP(J149:L149,共鸣关系设定!B:B,共鸣关系设定!D:D))</f>
        <v>7</v>
      </c>
      <c r="G149">
        <f t="shared" si="24"/>
        <v>2</v>
      </c>
      <c r="H149">
        <v>146</v>
      </c>
      <c r="I149" s="2">
        <v>6</v>
      </c>
      <c r="J149" s="115">
        <f t="shared" ref="J149:L149" si="92">J79</f>
        <v>4039</v>
      </c>
      <c r="K149" s="115">
        <f t="shared" si="92"/>
        <v>4032</v>
      </c>
      <c r="L149" s="115">
        <f t="shared" si="92"/>
        <v>4005</v>
      </c>
      <c r="M149" s="96"/>
      <c r="N149" s="117">
        <f>IF(F149=3,COUNTIFS($I$4:I149,I149)+2,COUNTIFS($I$4:I149,I149)+3)</f>
        <v>6</v>
      </c>
      <c r="O149" t="str">
        <f t="shared" si="73"/>
        <v>{4039,6}</v>
      </c>
      <c r="P149" t="str">
        <f t="shared" si="74"/>
        <v>{4032,6}</v>
      </c>
      <c r="Q149" t="str">
        <f t="shared" si="75"/>
        <v>{4005,6}</v>
      </c>
      <c r="R149" s="3" t="str">
        <f t="shared" si="76"/>
        <v/>
      </c>
      <c r="S149" t="str">
        <f t="array" ref="S149">[1]!LKnum(O149:R149)</f>
        <v>{{4039,6}|{4032,6}|{4005,6}}</v>
      </c>
    </row>
    <row r="150" spans="6:19" x14ac:dyDescent="0.15">
      <c r="F150">
        <f t="array" ref="F150">MIN(_xlfn.XLOOKUP(J150:L150,共鸣关系设定!B:B,共鸣关系设定!D:D))</f>
        <v>5</v>
      </c>
      <c r="G150">
        <f t="shared" ref="G150:G213" si="93">G69+1</f>
        <v>2</v>
      </c>
      <c r="H150">
        <v>147</v>
      </c>
      <c r="I150" s="114">
        <v>7</v>
      </c>
      <c r="J150" s="115">
        <f t="shared" ref="J150:L150" si="94">J80</f>
        <v>4040</v>
      </c>
      <c r="K150" s="115">
        <f t="shared" si="94"/>
        <v>4039</v>
      </c>
      <c r="L150" s="115">
        <f t="shared" si="94"/>
        <v>4038</v>
      </c>
      <c r="M150" s="119"/>
      <c r="N150" s="117">
        <f>IF(F150=3,COUNTIFS($I$4:I150,I150)+2,COUNTIFS($I$4:I150,I150)+3)</f>
        <v>6</v>
      </c>
      <c r="O150" t="str">
        <f t="shared" si="73"/>
        <v>{4040,6}</v>
      </c>
      <c r="P150" t="str">
        <f t="shared" si="74"/>
        <v>{4039,6}</v>
      </c>
      <c r="Q150" t="str">
        <f t="shared" si="75"/>
        <v>{4038,6}</v>
      </c>
      <c r="R150" s="3" t="str">
        <f t="shared" si="76"/>
        <v/>
      </c>
      <c r="S150" t="str">
        <f t="array" ref="S150">[1]!LKnum(O150:R150)</f>
        <v>{{4040,6}|{4039,6}|{4038,6}}</v>
      </c>
    </row>
    <row r="151" spans="6:19" x14ac:dyDescent="0.15">
      <c r="F151">
        <f t="array" ref="F151">MIN(_xlfn.XLOOKUP(J151:L151,共鸣关系设定!B:B,共鸣关系设定!D:D))</f>
        <v>5</v>
      </c>
      <c r="G151">
        <f t="shared" si="93"/>
        <v>2</v>
      </c>
      <c r="H151">
        <v>148</v>
      </c>
      <c r="I151" s="2">
        <v>8</v>
      </c>
      <c r="J151" s="115">
        <f t="shared" ref="J151:L151" si="95">J81</f>
        <v>4023</v>
      </c>
      <c r="K151" s="115">
        <f t="shared" si="95"/>
        <v>4016</v>
      </c>
      <c r="L151" s="115">
        <f t="shared" si="95"/>
        <v>4004</v>
      </c>
      <c r="M151" s="119"/>
      <c r="N151" s="117">
        <f>IF(F151=3,COUNTIFS($I$4:I151,I151)+2,COUNTIFS($I$4:I151,I151)+3)</f>
        <v>6</v>
      </c>
      <c r="O151" t="str">
        <f t="shared" si="73"/>
        <v>{4023,6}</v>
      </c>
      <c r="P151" t="str">
        <f t="shared" si="74"/>
        <v>{4016,6}</v>
      </c>
      <c r="Q151" t="str">
        <f t="shared" si="75"/>
        <v>{4004,6}</v>
      </c>
      <c r="R151" s="3" t="str">
        <f t="shared" si="76"/>
        <v/>
      </c>
      <c r="S151" t="str">
        <f t="array" ref="S151">[1]!LKnum(O151:R151)</f>
        <v>{{4023,6}|{4016,6}|{4004,6}}</v>
      </c>
    </row>
    <row r="152" spans="6:19" x14ac:dyDescent="0.15">
      <c r="F152">
        <f t="array" ref="F152">MIN(_xlfn.XLOOKUP(J152:L152,共鸣关系设定!B:B,共鸣关系设定!D:D))</f>
        <v>5</v>
      </c>
      <c r="G152">
        <f t="shared" si="93"/>
        <v>2</v>
      </c>
      <c r="H152">
        <v>149</v>
      </c>
      <c r="I152" s="114">
        <v>9</v>
      </c>
      <c r="J152" s="115">
        <f t="shared" ref="J152:L152" si="96">J82</f>
        <v>4000</v>
      </c>
      <c r="K152" s="115">
        <f t="shared" si="96"/>
        <v>2016</v>
      </c>
      <c r="L152" s="115">
        <f t="shared" si="96"/>
        <v>0</v>
      </c>
      <c r="M152" s="96"/>
      <c r="N152" s="117">
        <f>IF(F152=3,COUNTIFS($I$4:I152,I152)+2,COUNTIFS($I$4:I152,I152)+3)</f>
        <v>6</v>
      </c>
      <c r="O152" t="str">
        <f t="shared" si="73"/>
        <v>{4000,6}</v>
      </c>
      <c r="P152" t="str">
        <f t="shared" si="74"/>
        <v>{2016,6}</v>
      </c>
      <c r="Q152" t="str">
        <f t="shared" si="75"/>
        <v/>
      </c>
      <c r="R152" s="3" t="str">
        <f t="shared" si="76"/>
        <v/>
      </c>
      <c r="S152" t="str">
        <f t="array" ref="S152">[1]!LKnum(O152:R152)</f>
        <v>{{4000,6}|{2016,6}}</v>
      </c>
    </row>
    <row r="153" spans="6:19" x14ac:dyDescent="0.15">
      <c r="F153">
        <f t="array" ref="F153">MIN(_xlfn.XLOOKUP(J153:L153,共鸣关系设定!B:B,共鸣关系设定!D:D))</f>
        <v>7</v>
      </c>
      <c r="G153">
        <f t="shared" si="93"/>
        <v>2</v>
      </c>
      <c r="H153">
        <v>150</v>
      </c>
      <c r="I153" s="2">
        <v>10</v>
      </c>
      <c r="J153" s="115">
        <f t="shared" ref="J153:L153" si="97">J83</f>
        <v>4036</v>
      </c>
      <c r="K153" s="115">
        <f t="shared" si="97"/>
        <v>4027</v>
      </c>
      <c r="L153" s="115">
        <f t="shared" si="97"/>
        <v>4007</v>
      </c>
      <c r="M153" s="119"/>
      <c r="N153" s="117">
        <f>IF(F153=3,COUNTIFS($I$4:I153,I153)+2,COUNTIFS($I$4:I153,I153)+3)</f>
        <v>6</v>
      </c>
      <c r="O153" t="str">
        <f t="shared" si="73"/>
        <v>{4036,6}</v>
      </c>
      <c r="P153" t="str">
        <f t="shared" si="74"/>
        <v>{4027,6}</v>
      </c>
      <c r="Q153" t="str">
        <f t="shared" si="75"/>
        <v>{4007,6}</v>
      </c>
      <c r="R153" s="3" t="str">
        <f t="shared" si="76"/>
        <v/>
      </c>
      <c r="S153" t="str">
        <f t="array" ref="S153">[1]!LKnum(O153:R153)</f>
        <v>{{4036,6}|{4027,6}|{4007,6}}</v>
      </c>
    </row>
    <row r="154" spans="6:19" x14ac:dyDescent="0.15">
      <c r="F154">
        <f t="array" ref="F154">MIN(_xlfn.XLOOKUP(J154:L154,共鸣关系设定!B:B,共鸣关系设定!D:D))</f>
        <v>5</v>
      </c>
      <c r="G154">
        <f t="shared" si="93"/>
        <v>3</v>
      </c>
      <c r="H154">
        <v>151</v>
      </c>
      <c r="I154" s="114">
        <v>11</v>
      </c>
      <c r="J154" s="115">
        <f t="shared" ref="J154:L154" si="98">J84</f>
        <v>4038</v>
      </c>
      <c r="K154" s="115">
        <f t="shared" si="98"/>
        <v>4025</v>
      </c>
      <c r="L154" s="115">
        <f t="shared" si="98"/>
        <v>4002</v>
      </c>
      <c r="M154" s="96"/>
      <c r="N154" s="117">
        <f>IF(F154=3,COUNTIFS($I$4:I154,I154)+2,COUNTIFS($I$4:I154,I154)+3)</f>
        <v>6</v>
      </c>
      <c r="O154" t="str">
        <f t="shared" si="73"/>
        <v>{4038,6}</v>
      </c>
      <c r="P154" t="str">
        <f t="shared" si="74"/>
        <v>{4025,6}</v>
      </c>
      <c r="Q154" t="str">
        <f t="shared" si="75"/>
        <v>{4002,6}</v>
      </c>
      <c r="R154" s="3" t="str">
        <f t="shared" si="76"/>
        <v/>
      </c>
      <c r="S154" t="str">
        <f t="array" ref="S154">[1]!LKnum(O154:R154)</f>
        <v>{{4038,6}|{4025,6}|{4002,6}}</v>
      </c>
    </row>
    <row r="155" spans="6:19" x14ac:dyDescent="0.15">
      <c r="F155">
        <f t="array" ref="F155">MIN(_xlfn.XLOOKUP(J155:L155,共鸣关系设定!B:B,共鸣关系设定!D:D))</f>
        <v>5</v>
      </c>
      <c r="G155">
        <f t="shared" si="93"/>
        <v>4</v>
      </c>
      <c r="H155">
        <v>152</v>
      </c>
      <c r="I155" s="2">
        <v>12</v>
      </c>
      <c r="J155" s="115">
        <f t="shared" ref="J155:L155" si="99">J85</f>
        <v>4030</v>
      </c>
      <c r="K155" s="115">
        <f t="shared" si="99"/>
        <v>3008</v>
      </c>
      <c r="L155" s="115">
        <f t="shared" si="99"/>
        <v>0</v>
      </c>
      <c r="M155" s="119"/>
      <c r="N155" s="117">
        <f>IF(F155=3,COUNTIFS($I$4:I155,I155)+2,COUNTIFS($I$4:I155,I155)+3)</f>
        <v>6</v>
      </c>
      <c r="O155" t="str">
        <f t="shared" si="73"/>
        <v>{4030,6}</v>
      </c>
      <c r="P155" t="str">
        <f t="shared" si="74"/>
        <v>{3008,6}</v>
      </c>
      <c r="Q155" t="str">
        <f t="shared" si="75"/>
        <v/>
      </c>
      <c r="R155" s="3" t="str">
        <f t="shared" si="76"/>
        <v/>
      </c>
      <c r="S155" t="str">
        <f t="array" ref="S155">[1]!LKnum(O155:R155)</f>
        <v>{{4030,6}|{3008,6}}</v>
      </c>
    </row>
    <row r="156" spans="6:19" x14ac:dyDescent="0.15">
      <c r="F156">
        <f t="array" ref="F156">MIN(_xlfn.XLOOKUP(J156:L156,共鸣关系设定!B:B,共鸣关系设定!D:D))</f>
        <v>5</v>
      </c>
      <c r="G156">
        <f t="shared" si="93"/>
        <v>4</v>
      </c>
      <c r="H156">
        <v>153</v>
      </c>
      <c r="I156" s="114">
        <v>13</v>
      </c>
      <c r="J156" s="115">
        <f t="shared" ref="J156:L156" si="100">J86</f>
        <v>4031</v>
      </c>
      <c r="K156" s="115">
        <f t="shared" si="100"/>
        <v>4028</v>
      </c>
      <c r="L156" s="115">
        <f t="shared" si="100"/>
        <v>0</v>
      </c>
      <c r="M156" s="96"/>
      <c r="N156" s="117">
        <f>IF(F156=3,COUNTIFS($I$4:I156,I156)+2,COUNTIFS($I$4:I156,I156)+3)</f>
        <v>6</v>
      </c>
      <c r="O156" t="str">
        <f t="shared" si="73"/>
        <v>{4031,6}</v>
      </c>
      <c r="P156" t="str">
        <f t="shared" si="74"/>
        <v>{4028,6}</v>
      </c>
      <c r="Q156" t="str">
        <f t="shared" si="75"/>
        <v/>
      </c>
      <c r="R156" s="3" t="str">
        <f t="shared" si="76"/>
        <v/>
      </c>
      <c r="S156" t="str">
        <f t="array" ref="S156">[1]!LKnum(O156:R156)</f>
        <v>{{4031,6}|{4028,6}}</v>
      </c>
    </row>
    <row r="157" spans="6:19" x14ac:dyDescent="0.15">
      <c r="F157">
        <f t="array" ref="F157">MIN(_xlfn.XLOOKUP(J157:L157,共鸣关系设定!B:B,共鸣关系设定!D:D))</f>
        <v>5</v>
      </c>
      <c r="G157">
        <f t="shared" si="93"/>
        <v>4</v>
      </c>
      <c r="H157">
        <v>154</v>
      </c>
      <c r="I157" s="2">
        <v>14</v>
      </c>
      <c r="J157" s="115">
        <f t="shared" ref="J157:L157" si="101">J87</f>
        <v>4022</v>
      </c>
      <c r="K157" s="115">
        <f t="shared" si="101"/>
        <v>3010</v>
      </c>
      <c r="L157" s="115">
        <f t="shared" si="101"/>
        <v>0</v>
      </c>
      <c r="M157" s="119"/>
      <c r="N157" s="117">
        <f>IF(F157=3,COUNTIFS($I$4:I157,I157)+2,COUNTIFS($I$4:I157,I157)+3)</f>
        <v>6</v>
      </c>
      <c r="O157" t="str">
        <f t="shared" si="73"/>
        <v>{4022,6}</v>
      </c>
      <c r="P157" t="str">
        <f t="shared" si="74"/>
        <v>{3010,6}</v>
      </c>
      <c r="Q157" t="str">
        <f t="shared" si="75"/>
        <v/>
      </c>
      <c r="R157" s="3" t="str">
        <f t="shared" si="76"/>
        <v/>
      </c>
      <c r="S157" t="str">
        <f t="array" ref="S157">[1]!LKnum(O157:R157)</f>
        <v>{{4022,6}|{3010,6}}</v>
      </c>
    </row>
    <row r="158" spans="6:19" x14ac:dyDescent="0.15">
      <c r="F158">
        <f t="array" ref="F158">MIN(_xlfn.XLOOKUP(J158:L158,共鸣关系设定!B:B,共鸣关系设定!D:D))</f>
        <v>5</v>
      </c>
      <c r="G158">
        <f t="shared" si="93"/>
        <v>4</v>
      </c>
      <c r="H158">
        <v>155</v>
      </c>
      <c r="I158" s="114">
        <v>15</v>
      </c>
      <c r="J158" s="115">
        <f t="shared" ref="J158:L158" si="102">J88</f>
        <v>4033</v>
      </c>
      <c r="K158" s="115">
        <f t="shared" si="102"/>
        <v>4030</v>
      </c>
      <c r="L158" s="115">
        <f t="shared" si="102"/>
        <v>4021</v>
      </c>
      <c r="M158" s="96"/>
      <c r="N158" s="117">
        <f>IF(F158=3,COUNTIFS($I$4:I158,I158)+2,COUNTIFS($I$4:I158,I158)+3)</f>
        <v>6</v>
      </c>
      <c r="O158" t="str">
        <f t="shared" si="73"/>
        <v>{4033,6}</v>
      </c>
      <c r="P158" t="str">
        <f t="shared" si="74"/>
        <v>{4030,6}</v>
      </c>
      <c r="Q158" t="str">
        <f t="shared" si="75"/>
        <v>{4021,6}</v>
      </c>
      <c r="R158" s="3" t="str">
        <f t="shared" si="76"/>
        <v/>
      </c>
      <c r="S158" t="str">
        <f t="array" ref="S158">[1]!LKnum(O158:R158)</f>
        <v>{{4033,6}|{4030,6}|{4021,6}}</v>
      </c>
    </row>
    <row r="159" spans="6:19" x14ac:dyDescent="0.15">
      <c r="F159">
        <f t="array" ref="F159">MIN(_xlfn.XLOOKUP(J159:L159,共鸣关系设定!B:B,共鸣关系设定!D:D))</f>
        <v>5</v>
      </c>
      <c r="G159">
        <f t="shared" si="93"/>
        <v>4</v>
      </c>
      <c r="H159">
        <v>156</v>
      </c>
      <c r="I159" s="2">
        <v>16</v>
      </c>
      <c r="J159" s="115">
        <f t="shared" ref="J159:L159" si="103">J89</f>
        <v>4035</v>
      </c>
      <c r="K159" s="115">
        <f t="shared" si="103"/>
        <v>4026</v>
      </c>
      <c r="L159" s="115">
        <f t="shared" si="103"/>
        <v>4019</v>
      </c>
      <c r="M159" s="119"/>
      <c r="N159" s="117">
        <f>IF(F159=3,COUNTIFS($I$4:I159,I159)+2,COUNTIFS($I$4:I159,I159)+3)</f>
        <v>6</v>
      </c>
      <c r="O159" t="str">
        <f t="shared" si="73"/>
        <v>{4035,6}</v>
      </c>
      <c r="P159" t="str">
        <f t="shared" si="74"/>
        <v>{4026,6}</v>
      </c>
      <c r="Q159" t="str">
        <f t="shared" si="75"/>
        <v>{4019,6}</v>
      </c>
      <c r="R159" s="3" t="str">
        <f t="shared" si="76"/>
        <v/>
      </c>
      <c r="S159" t="str">
        <f t="array" ref="S159">[1]!LKnum(O159:R159)</f>
        <v>{{4035,6}|{4026,6}|{4019,6}}</v>
      </c>
    </row>
    <row r="160" spans="6:19" x14ac:dyDescent="0.15">
      <c r="F160">
        <f t="array" ref="F160">MIN(_xlfn.XLOOKUP(J160:L160,共鸣关系设定!B:B,共鸣关系设定!D:D))</f>
        <v>7</v>
      </c>
      <c r="G160">
        <f t="shared" si="93"/>
        <v>4</v>
      </c>
      <c r="H160">
        <v>157</v>
      </c>
      <c r="I160" s="114">
        <v>17</v>
      </c>
      <c r="J160" s="115">
        <f t="shared" ref="J160:L160" si="104">J90</f>
        <v>4019</v>
      </c>
      <c r="K160" s="115">
        <f t="shared" si="104"/>
        <v>4012</v>
      </c>
      <c r="L160" s="115">
        <f t="shared" si="104"/>
        <v>0</v>
      </c>
      <c r="M160" s="96"/>
      <c r="N160" s="117">
        <f>IF(F160=3,COUNTIFS($I$4:I160,I160)+2,COUNTIFS($I$4:I160,I160)+3)</f>
        <v>6</v>
      </c>
      <c r="O160" t="str">
        <f t="shared" si="73"/>
        <v>{4019,6}</v>
      </c>
      <c r="P160" t="str">
        <f t="shared" si="74"/>
        <v>{4012,6}</v>
      </c>
      <c r="Q160" t="str">
        <f t="shared" si="75"/>
        <v/>
      </c>
      <c r="R160" s="3" t="str">
        <f t="shared" si="76"/>
        <v/>
      </c>
      <c r="S160" t="str">
        <f t="array" ref="S160">[1]!LKnum(O160:R160)</f>
        <v>{{4019,6}|{4012,6}}</v>
      </c>
    </row>
    <row r="161" spans="6:19" x14ac:dyDescent="0.15">
      <c r="F161">
        <f t="array" ref="F161">MIN(_xlfn.XLOOKUP(J161:L161,共鸣关系设定!B:B,共鸣关系设定!D:D))</f>
        <v>7</v>
      </c>
      <c r="G161">
        <f t="shared" si="93"/>
        <v>4</v>
      </c>
      <c r="H161">
        <v>158</v>
      </c>
      <c r="I161" s="2">
        <v>18</v>
      </c>
      <c r="J161" s="115">
        <f t="shared" ref="J161:L161" si="105">J91</f>
        <v>4036</v>
      </c>
      <c r="K161" s="115">
        <f t="shared" si="105"/>
        <v>4014</v>
      </c>
      <c r="L161" s="115">
        <f t="shared" si="105"/>
        <v>0</v>
      </c>
      <c r="M161" s="119"/>
      <c r="N161" s="117">
        <f>IF(F161=3,COUNTIFS($I$4:I161,I161)+2,COUNTIFS($I$4:I161,I161)+3)</f>
        <v>6</v>
      </c>
      <c r="O161" t="str">
        <f t="shared" si="73"/>
        <v>{4036,6}</v>
      </c>
      <c r="P161" t="str">
        <f t="shared" si="74"/>
        <v>{4014,6}</v>
      </c>
      <c r="Q161" t="str">
        <f t="shared" si="75"/>
        <v/>
      </c>
      <c r="R161" s="3" t="str">
        <f t="shared" si="76"/>
        <v/>
      </c>
      <c r="S161" t="str">
        <f t="array" ref="S161">[1]!LKnum(O161:R161)</f>
        <v>{{4036,6}|{4014,6}}</v>
      </c>
    </row>
    <row r="162" spans="6:19" x14ac:dyDescent="0.15">
      <c r="F162">
        <f t="array" ref="F162">MIN(_xlfn.XLOOKUP(J162:L162,共鸣关系设定!B:B,共鸣关系设定!D:D))</f>
        <v>3</v>
      </c>
      <c r="G162">
        <f t="shared" si="93"/>
        <v>4</v>
      </c>
      <c r="H162">
        <v>159</v>
      </c>
      <c r="I162" s="114">
        <v>19</v>
      </c>
      <c r="J162" s="115">
        <f t="shared" ref="J162:L162" si="106">J92</f>
        <v>3015</v>
      </c>
      <c r="K162" s="115">
        <f t="shared" si="106"/>
        <v>3013</v>
      </c>
      <c r="L162" s="115">
        <f t="shared" si="106"/>
        <v>0</v>
      </c>
      <c r="M162" s="96"/>
      <c r="N162" s="117">
        <f>IF(F162=3,COUNTIFS($I$4:I162,I162)+2,COUNTIFS($I$4:I162,I162)+3)</f>
        <v>5</v>
      </c>
      <c r="O162" t="str">
        <f t="shared" si="73"/>
        <v>{3015,5}</v>
      </c>
      <c r="P162" t="str">
        <f t="shared" si="74"/>
        <v>{3013,5}</v>
      </c>
      <c r="Q162" t="str">
        <f t="shared" si="75"/>
        <v/>
      </c>
      <c r="R162" s="3" t="str">
        <f t="shared" si="76"/>
        <v/>
      </c>
      <c r="S162" t="str">
        <f t="array" ref="S162">[1]!LKnum(O162:R162)</f>
        <v>{{3015,5}|{3013,5}}</v>
      </c>
    </row>
    <row r="163" spans="6:19" x14ac:dyDescent="0.15">
      <c r="F163">
        <f t="array" ref="F163">MIN(_xlfn.XLOOKUP(J163:L163,共鸣关系设定!B:B,共鸣关系设定!D:D))</f>
        <v>3</v>
      </c>
      <c r="G163">
        <f t="shared" si="93"/>
        <v>4</v>
      </c>
      <c r="H163">
        <v>160</v>
      </c>
      <c r="I163" s="2">
        <v>20</v>
      </c>
      <c r="J163" s="115">
        <f t="shared" ref="J163:L163" si="107">J93</f>
        <v>3000</v>
      </c>
      <c r="K163" s="115">
        <f t="shared" si="107"/>
        <v>2006</v>
      </c>
      <c r="L163" s="115">
        <f t="shared" si="107"/>
        <v>0</v>
      </c>
      <c r="M163" s="119"/>
      <c r="N163" s="117">
        <f>IF(F163=3,COUNTIFS($I$4:I163,I163)+2,COUNTIFS($I$4:I163,I163)+3)</f>
        <v>5</v>
      </c>
      <c r="O163" t="str">
        <f t="shared" si="73"/>
        <v>{3000,5}</v>
      </c>
      <c r="P163" t="str">
        <f t="shared" si="74"/>
        <v>{2006,5}</v>
      </c>
      <c r="Q163" t="str">
        <f t="shared" si="75"/>
        <v/>
      </c>
      <c r="R163" s="3" t="str">
        <f t="shared" si="76"/>
        <v/>
      </c>
      <c r="S163" t="str">
        <f t="array" ref="S163">[1]!LKnum(O163:R163)</f>
        <v>{{3000,5}|{2006,5}}</v>
      </c>
    </row>
    <row r="164" spans="6:19" x14ac:dyDescent="0.15">
      <c r="F164">
        <f t="array" ref="F164">MIN(_xlfn.XLOOKUP(J164:L164,共鸣关系设定!B:B,共鸣关系设定!D:D))</f>
        <v>3</v>
      </c>
      <c r="G164">
        <f t="shared" si="93"/>
        <v>4</v>
      </c>
      <c r="H164">
        <v>161</v>
      </c>
      <c r="I164" s="114">
        <v>21</v>
      </c>
      <c r="J164" s="115">
        <f t="shared" ref="J164:L164" si="108">J94</f>
        <v>3009</v>
      </c>
      <c r="K164" s="115">
        <f t="shared" si="108"/>
        <v>3004</v>
      </c>
      <c r="L164" s="115">
        <f t="shared" si="108"/>
        <v>2010</v>
      </c>
      <c r="M164" s="96"/>
      <c r="N164" s="117">
        <f>IF(F164=3,COUNTIFS($I$4:I164,I164)+2,COUNTIFS($I$4:I164,I164)+3)</f>
        <v>5</v>
      </c>
      <c r="O164" t="str">
        <f t="shared" si="73"/>
        <v>{3009,5}</v>
      </c>
      <c r="P164" t="str">
        <f t="shared" si="74"/>
        <v>{3004,5}</v>
      </c>
      <c r="Q164" t="str">
        <f t="shared" si="75"/>
        <v>{2010,5}</v>
      </c>
      <c r="R164" s="3" t="str">
        <f t="shared" si="76"/>
        <v/>
      </c>
      <c r="S164" t="str">
        <f t="array" ref="S164">[1]!LKnum(O164:R164)</f>
        <v>{{3009,5}|{3004,5}|{2010,5}}</v>
      </c>
    </row>
    <row r="165" spans="6:19" x14ac:dyDescent="0.15">
      <c r="F165">
        <f t="array" ref="F165">MIN(_xlfn.XLOOKUP(J165:L165,共鸣关系设定!B:B,共鸣关系设定!D:D))</f>
        <v>3</v>
      </c>
      <c r="G165">
        <f t="shared" si="93"/>
        <v>4</v>
      </c>
      <c r="H165">
        <v>162</v>
      </c>
      <c r="I165" s="2">
        <v>22</v>
      </c>
      <c r="J165" s="115">
        <f t="shared" ref="J165:L165" si="109">J95</f>
        <v>2015</v>
      </c>
      <c r="K165" s="115">
        <f t="shared" si="109"/>
        <v>2012</v>
      </c>
      <c r="L165" s="115">
        <f t="shared" si="109"/>
        <v>0</v>
      </c>
      <c r="M165" s="116"/>
      <c r="N165" s="117">
        <f>IF(F165=3,COUNTIFS($I$4:I165,I165)+2,COUNTIFS($I$4:I165,I165)+3)</f>
        <v>5</v>
      </c>
      <c r="O165" t="str">
        <f t="shared" si="73"/>
        <v>{2015,5}</v>
      </c>
      <c r="P165" t="str">
        <f t="shared" si="74"/>
        <v>{2012,5}</v>
      </c>
      <c r="Q165" t="str">
        <f t="shared" si="75"/>
        <v/>
      </c>
      <c r="R165" s="3" t="str">
        <f t="shared" si="76"/>
        <v/>
      </c>
      <c r="S165" t="str">
        <f t="array" ref="S165">[1]!LKnum(O165:R165)</f>
        <v>{{2015,5}|{2012,5}}</v>
      </c>
    </row>
    <row r="166" spans="6:19" x14ac:dyDescent="0.15">
      <c r="F166">
        <f t="array" ref="F166">MIN(_xlfn.XLOOKUP(J166:L166,共鸣关系设定!B:B,共鸣关系设定!D:D))</f>
        <v>3</v>
      </c>
      <c r="G166">
        <f t="shared" si="93"/>
        <v>4</v>
      </c>
      <c r="H166">
        <v>163</v>
      </c>
      <c r="I166" s="114">
        <v>23</v>
      </c>
      <c r="J166" s="115">
        <f t="shared" ref="J166:L166" si="110">J96</f>
        <v>3017</v>
      </c>
      <c r="K166" s="115">
        <f t="shared" si="110"/>
        <v>3016</v>
      </c>
      <c r="L166" s="115">
        <f t="shared" si="110"/>
        <v>0</v>
      </c>
      <c r="M166" s="116"/>
      <c r="N166" s="117">
        <f>IF(F166=3,COUNTIFS($I$4:I166,I166)+2,COUNTIFS($I$4:I166,I166)+3)</f>
        <v>5</v>
      </c>
      <c r="O166" t="str">
        <f t="shared" si="73"/>
        <v>{3017,5}</v>
      </c>
      <c r="P166" t="str">
        <f t="shared" si="74"/>
        <v>{3016,5}</v>
      </c>
      <c r="Q166" t="str">
        <f t="shared" si="75"/>
        <v/>
      </c>
      <c r="R166" s="3" t="str">
        <f t="shared" si="76"/>
        <v/>
      </c>
      <c r="S166" t="str">
        <f t="array" ref="S166">[1]!LKnum(O166:R166)</f>
        <v>{{3017,5}|{3016,5}}</v>
      </c>
    </row>
    <row r="167" spans="6:19" x14ac:dyDescent="0.15">
      <c r="F167">
        <f t="array" ref="F167">MIN(_xlfn.XLOOKUP(J167:L167,共鸣关系设定!B:B,共鸣关系设定!D:D))</f>
        <v>5</v>
      </c>
      <c r="G167">
        <f t="shared" si="93"/>
        <v>4</v>
      </c>
      <c r="H167">
        <v>164</v>
      </c>
      <c r="I167" s="2">
        <v>24</v>
      </c>
      <c r="J167" s="115">
        <f t="shared" ref="J167:L167" si="111">J97</f>
        <v>4041</v>
      </c>
      <c r="K167" s="115">
        <f t="shared" si="111"/>
        <v>4024</v>
      </c>
      <c r="L167" s="115">
        <f t="shared" si="111"/>
        <v>4019</v>
      </c>
      <c r="M167" s="116"/>
      <c r="N167" s="117">
        <f>IF(F167=3,COUNTIFS($I$4:I167,I167)+2,COUNTIFS($I$4:I167,I167)+3)</f>
        <v>6</v>
      </c>
      <c r="O167" t="str">
        <f t="shared" si="73"/>
        <v>{4041,6}</v>
      </c>
      <c r="P167" t="str">
        <f t="shared" si="74"/>
        <v>{4024,6}</v>
      </c>
      <c r="Q167" t="str">
        <f t="shared" si="75"/>
        <v>{4019,6}</v>
      </c>
      <c r="R167" s="3" t="str">
        <f t="shared" si="76"/>
        <v/>
      </c>
      <c r="S167" t="str">
        <f t="array" ref="S167">[1]!LKnum(O167:R167)</f>
        <v>{{4041,6}|{4024,6}|{4019,6}}</v>
      </c>
    </row>
    <row r="168" spans="6:19" x14ac:dyDescent="0.15">
      <c r="F168">
        <f t="array" ref="F168">MIN(_xlfn.XLOOKUP(J168:L168,共鸣关系设定!B:B,共鸣关系设定!D:D))</f>
        <v>5</v>
      </c>
      <c r="G168">
        <f t="shared" si="93"/>
        <v>4</v>
      </c>
      <c r="H168">
        <v>165</v>
      </c>
      <c r="I168" s="114">
        <v>25</v>
      </c>
      <c r="J168" s="115">
        <f t="shared" ref="J168:L168" si="112">J98</f>
        <v>4042</v>
      </c>
      <c r="K168" s="115">
        <f t="shared" si="112"/>
        <v>4036</v>
      </c>
      <c r="L168" s="115">
        <f t="shared" si="112"/>
        <v>4002</v>
      </c>
      <c r="M168" s="119"/>
      <c r="N168" s="117">
        <f>IF(F168=3,COUNTIFS($I$4:I168,I168)+2,COUNTIFS($I$4:I168,I168)+3)</f>
        <v>6</v>
      </c>
      <c r="O168" t="str">
        <f t="shared" si="73"/>
        <v>{4042,6}</v>
      </c>
      <c r="P168" t="str">
        <f t="shared" si="74"/>
        <v>{4036,6}</v>
      </c>
      <c r="Q168" t="str">
        <f t="shared" si="75"/>
        <v>{4002,6}</v>
      </c>
      <c r="R168" s="3" t="str">
        <f t="shared" si="76"/>
        <v/>
      </c>
      <c r="S168" t="str">
        <f t="array" ref="S168">[1]!LKnum(O168:R168)</f>
        <v>{{4042,6}|{4036,6}|{4002,6}}</v>
      </c>
    </row>
    <row r="169" spans="6:19" x14ac:dyDescent="0.15">
      <c r="F169">
        <f t="array" ref="F169">MIN(_xlfn.XLOOKUP(J169:L169,共鸣关系设定!B:B,共鸣关系设定!D:D))</f>
        <v>5</v>
      </c>
      <c r="G169">
        <f t="shared" si="93"/>
        <v>4</v>
      </c>
      <c r="H169">
        <v>166</v>
      </c>
      <c r="I169" s="2">
        <v>26</v>
      </c>
      <c r="J169" s="115">
        <f t="shared" ref="J169:L169" si="113">J99</f>
        <v>4041</v>
      </c>
      <c r="K169" s="115">
        <f t="shared" si="113"/>
        <v>4023</v>
      </c>
      <c r="L169" s="115">
        <f t="shared" si="113"/>
        <v>4007</v>
      </c>
      <c r="M169" s="96"/>
      <c r="N169" s="117">
        <f>IF(F169=3,COUNTIFS($I$4:I169,I169)+2,COUNTIFS($I$4:I169,I169)+3)</f>
        <v>6</v>
      </c>
      <c r="O169" t="str">
        <f t="shared" si="73"/>
        <v>{4041,6}</v>
      </c>
      <c r="P169" t="str">
        <f t="shared" si="74"/>
        <v>{4023,6}</v>
      </c>
      <c r="Q169" t="str">
        <f t="shared" si="75"/>
        <v>{4007,6}</v>
      </c>
      <c r="R169" s="3" t="str">
        <f t="shared" si="76"/>
        <v/>
      </c>
      <c r="S169" t="str">
        <f t="array" ref="S169">[1]!LKnum(O169:R169)</f>
        <v>{{4041,6}|{4023,6}|{4007,6}}</v>
      </c>
    </row>
    <row r="170" spans="6:19" x14ac:dyDescent="0.15">
      <c r="F170">
        <f t="array" ref="F170">MIN(_xlfn.XLOOKUP(J170:L170,共鸣关系设定!B:B,共鸣关系设定!D:D))</f>
        <v>5</v>
      </c>
      <c r="G170">
        <f t="shared" si="93"/>
        <v>4</v>
      </c>
      <c r="H170">
        <v>167</v>
      </c>
      <c r="I170" s="114">
        <v>27</v>
      </c>
      <c r="J170" s="115">
        <f t="shared" ref="J170:L170" si="114">J100</f>
        <v>4042</v>
      </c>
      <c r="K170" s="115">
        <f t="shared" si="114"/>
        <v>4035</v>
      </c>
      <c r="L170" s="115">
        <f t="shared" si="114"/>
        <v>4016</v>
      </c>
      <c r="M170" s="119"/>
      <c r="N170" s="117">
        <f>IF(F170=3,COUNTIFS($I$4:I170,I170)+2,COUNTIFS($I$4:I170,I170)+3)</f>
        <v>6</v>
      </c>
      <c r="O170" t="str">
        <f t="shared" si="73"/>
        <v>{4042,6}</v>
      </c>
      <c r="P170" t="str">
        <f t="shared" si="74"/>
        <v>{4035,6}</v>
      </c>
      <c r="Q170" t="str">
        <f t="shared" si="75"/>
        <v>{4016,6}</v>
      </c>
      <c r="R170" s="3" t="str">
        <f t="shared" si="76"/>
        <v/>
      </c>
      <c r="S170" t="str">
        <f t="array" ref="S170">[1]!LKnum(O170:R170)</f>
        <v>{{4042,6}|{4035,6}|{4016,6}}</v>
      </c>
    </row>
    <row r="171" spans="6:19" x14ac:dyDescent="0.15">
      <c r="F171">
        <f t="array" ref="F171">MIN(_xlfn.XLOOKUP(J171:L171,共鸣关系设定!B:B,共鸣关系设定!D:D))</f>
        <v>5</v>
      </c>
      <c r="G171">
        <f t="shared" si="93"/>
        <v>4</v>
      </c>
      <c r="H171">
        <v>168</v>
      </c>
      <c r="I171" s="2">
        <v>28</v>
      </c>
      <c r="J171" s="115">
        <f t="shared" ref="J171:L171" si="115">J101</f>
        <v>4031</v>
      </c>
      <c r="K171" s="115">
        <f t="shared" si="115"/>
        <v>4026</v>
      </c>
      <c r="L171" s="115">
        <f t="shared" si="115"/>
        <v>4000</v>
      </c>
      <c r="M171" s="96"/>
      <c r="N171" s="117">
        <f>IF(F171=3,COUNTIFS($I$4:I171,I171)+2,COUNTIFS($I$4:I171,I171)+3)</f>
        <v>6</v>
      </c>
      <c r="O171" t="str">
        <f t="shared" si="73"/>
        <v>{4031,6}</v>
      </c>
      <c r="P171" t="str">
        <f t="shared" si="74"/>
        <v>{4026,6}</v>
      </c>
      <c r="Q171" t="str">
        <f t="shared" si="75"/>
        <v>{4000,6}</v>
      </c>
      <c r="R171" s="3" t="str">
        <f t="shared" si="76"/>
        <v/>
      </c>
      <c r="S171" t="str">
        <f t="array" ref="S171">[1]!LKnum(O171:R171)</f>
        <v>{{4031,6}|{4026,6}|{4000,6}}</v>
      </c>
    </row>
    <row r="172" spans="6:19" x14ac:dyDescent="0.15">
      <c r="F172">
        <f t="array" ref="F172">MIN(_xlfn.XLOOKUP(J172:L172,共鸣关系设定!B:B,共鸣关系设定!D:D))</f>
        <v>5</v>
      </c>
      <c r="G172">
        <f t="shared" si="93"/>
        <v>4</v>
      </c>
      <c r="H172">
        <v>169</v>
      </c>
      <c r="I172" s="114">
        <v>29</v>
      </c>
      <c r="J172" s="115">
        <f t="shared" ref="J172:L172" si="116">J102</f>
        <v>4027</v>
      </c>
      <c r="K172" s="115">
        <f t="shared" si="116"/>
        <v>4014</v>
      </c>
      <c r="L172" s="115">
        <f t="shared" si="116"/>
        <v>4004</v>
      </c>
      <c r="M172" s="119"/>
      <c r="N172" s="117">
        <f>IF(F172=3,COUNTIFS($I$4:I172,I172)+2,COUNTIFS($I$4:I172,I172)+3)</f>
        <v>6</v>
      </c>
      <c r="O172" t="str">
        <f t="shared" si="73"/>
        <v>{4027,6}</v>
      </c>
      <c r="P172" t="str">
        <f t="shared" si="74"/>
        <v>{4014,6}</v>
      </c>
      <c r="Q172" t="str">
        <f t="shared" si="75"/>
        <v>{4004,6}</v>
      </c>
      <c r="R172" s="3" t="str">
        <f t="shared" si="76"/>
        <v/>
      </c>
      <c r="S172" t="str">
        <f t="array" ref="S172">[1]!LKnum(O172:R172)</f>
        <v>{{4027,6}|{4014,6}|{4004,6}}</v>
      </c>
    </row>
    <row r="173" spans="6:19" x14ac:dyDescent="0.15">
      <c r="F173">
        <f t="array" ref="F173">MIN(_xlfn.XLOOKUP(J173:L173,共鸣关系设定!B:B,共鸣关系设定!D:D))</f>
        <v>7</v>
      </c>
      <c r="G173">
        <f t="shared" si="93"/>
        <v>4</v>
      </c>
      <c r="H173">
        <v>170</v>
      </c>
      <c r="I173" s="2">
        <v>30</v>
      </c>
      <c r="J173" s="115">
        <f t="shared" ref="J173:L173" si="117">J103</f>
        <v>4028</v>
      </c>
      <c r="K173" s="115">
        <f t="shared" si="117"/>
        <v>4009</v>
      </c>
      <c r="L173" s="115">
        <f t="shared" si="117"/>
        <v>4005</v>
      </c>
      <c r="M173" s="96"/>
      <c r="N173" s="117">
        <f>IF(F173=3,COUNTIFS($I$4:I173,I173)+2,COUNTIFS($I$4:I173,I173)+3)</f>
        <v>6</v>
      </c>
      <c r="O173" t="str">
        <f t="shared" si="73"/>
        <v>{4028,6}</v>
      </c>
      <c r="P173" t="str">
        <f t="shared" si="74"/>
        <v>{4009,6}</v>
      </c>
      <c r="Q173" t="str">
        <f t="shared" si="75"/>
        <v>{4005,6}</v>
      </c>
      <c r="R173" s="3" t="str">
        <f t="shared" si="76"/>
        <v/>
      </c>
      <c r="S173" t="str">
        <f t="array" ref="S173">[1]!LKnum(O173:R173)</f>
        <v>{{4028,6}|{4009,6}|{4005,6}}</v>
      </c>
    </row>
    <row r="174" spans="6:19" x14ac:dyDescent="0.15">
      <c r="F174">
        <f t="array" ref="F174">MIN(_xlfn.XLOOKUP(J174:L174,共鸣关系设定!B:B,共鸣关系设定!D:D))</f>
        <v>5</v>
      </c>
      <c r="G174">
        <f t="shared" si="93"/>
        <v>4</v>
      </c>
      <c r="H174">
        <v>171</v>
      </c>
      <c r="I174" s="114">
        <v>31</v>
      </c>
      <c r="J174" s="115">
        <f t="shared" ref="J174:L174" si="118">J104</f>
        <v>4024</v>
      </c>
      <c r="K174" s="115">
        <f t="shared" si="118"/>
        <v>4012</v>
      </c>
      <c r="L174" s="115">
        <f t="shared" si="118"/>
        <v>4006</v>
      </c>
      <c r="M174" s="119"/>
      <c r="N174" s="117">
        <f>IF(F174=3,COUNTIFS($I$4:I174,I174)+2,COUNTIFS($I$4:I174,I174)+3)</f>
        <v>6</v>
      </c>
      <c r="O174" t="str">
        <f t="shared" si="73"/>
        <v>{4024,6}</v>
      </c>
      <c r="P174" t="str">
        <f t="shared" si="74"/>
        <v>{4012,6}</v>
      </c>
      <c r="Q174" t="str">
        <f t="shared" si="75"/>
        <v>{4006,6}</v>
      </c>
      <c r="R174" s="3" t="str">
        <f t="shared" si="76"/>
        <v/>
      </c>
      <c r="S174" t="str">
        <f t="array" ref="S174">[1]!LKnum(O174:R174)</f>
        <v>{{4024,6}|{4012,6}|{4006,6}}</v>
      </c>
    </row>
    <row r="175" spans="6:19" x14ac:dyDescent="0.15">
      <c r="F175">
        <f t="array" ref="F175">MIN(_xlfn.XLOOKUP(J175:L175,共鸣关系设定!B:B,共鸣关系设定!D:D))</f>
        <v>5</v>
      </c>
      <c r="G175">
        <f t="shared" si="93"/>
        <v>4</v>
      </c>
      <c r="H175">
        <v>172</v>
      </c>
      <c r="I175" s="2">
        <v>32</v>
      </c>
      <c r="J175" s="115">
        <f t="shared" ref="J175:L175" si="119">J105</f>
        <v>4040</v>
      </c>
      <c r="K175" s="115">
        <f t="shared" si="119"/>
        <v>4006</v>
      </c>
      <c r="L175" s="115">
        <f t="shared" si="119"/>
        <v>4002</v>
      </c>
      <c r="M175" s="96"/>
      <c r="N175" s="117">
        <f>IF(F175=3,COUNTIFS($I$4:I175,I175)+2,COUNTIFS($I$4:I175,I175)+3)</f>
        <v>6</v>
      </c>
      <c r="O175" t="str">
        <f t="shared" si="73"/>
        <v>{4040,6}</v>
      </c>
      <c r="P175" t="str">
        <f t="shared" si="74"/>
        <v>{4006,6}</v>
      </c>
      <c r="Q175" t="str">
        <f t="shared" si="75"/>
        <v>{4002,6}</v>
      </c>
      <c r="R175" s="3" t="str">
        <f t="shared" si="76"/>
        <v/>
      </c>
      <c r="S175" t="str">
        <f t="array" ref="S175">[1]!LKnum(O175:R175)</f>
        <v>{{4040,6}|{4006,6}|{4002,6}}</v>
      </c>
    </row>
    <row r="176" spans="6:19" x14ac:dyDescent="0.15">
      <c r="F176">
        <f t="array" ref="F176">MIN(_xlfn.XLOOKUP(J176:L176,共鸣关系设定!B:B,共鸣关系设定!D:D))</f>
        <v>5</v>
      </c>
      <c r="G176">
        <f t="shared" si="93"/>
        <v>4</v>
      </c>
      <c r="H176">
        <v>173</v>
      </c>
      <c r="I176" s="114">
        <v>33</v>
      </c>
      <c r="J176" s="115">
        <f t="shared" ref="J176:L176" si="120">J106</f>
        <v>4027</v>
      </c>
      <c r="K176" s="115">
        <f t="shared" si="120"/>
        <v>4023</v>
      </c>
      <c r="L176" s="115">
        <f t="shared" si="120"/>
        <v>4006</v>
      </c>
      <c r="M176" s="119"/>
      <c r="N176" s="117">
        <f>IF(F176=3,COUNTIFS($I$4:I176,I176)+2,COUNTIFS($I$4:I176,I176)+3)</f>
        <v>6</v>
      </c>
      <c r="O176" t="str">
        <f t="shared" si="73"/>
        <v>{4027,6}</v>
      </c>
      <c r="P176" t="str">
        <f t="shared" si="74"/>
        <v>{4023,6}</v>
      </c>
      <c r="Q176" t="str">
        <f t="shared" si="75"/>
        <v>{4006,6}</v>
      </c>
      <c r="R176" s="3" t="str">
        <f t="shared" si="76"/>
        <v/>
      </c>
      <c r="S176" t="str">
        <f t="array" ref="S176">[1]!LKnum(O176:R176)</f>
        <v>{{4027,6}|{4023,6}|{4006,6}}</v>
      </c>
    </row>
    <row r="177" spans="6:19" x14ac:dyDescent="0.15">
      <c r="F177">
        <f t="array" ref="F177">MIN(_xlfn.XLOOKUP(J177:L177,共鸣关系设定!B:B,共鸣关系设定!D:D))</f>
        <v>5</v>
      </c>
      <c r="G177">
        <f t="shared" si="93"/>
        <v>4</v>
      </c>
      <c r="H177">
        <v>174</v>
      </c>
      <c r="I177" s="2">
        <v>34</v>
      </c>
      <c r="J177" s="115">
        <f t="shared" ref="J177:L177" si="121">J107</f>
        <v>4018</v>
      </c>
      <c r="K177" s="115">
        <f t="shared" si="121"/>
        <v>4016</v>
      </c>
      <c r="L177" s="115">
        <f t="shared" si="121"/>
        <v>4005</v>
      </c>
      <c r="M177" s="96"/>
      <c r="N177" s="117">
        <f>IF(F177=3,COUNTIFS($I$4:I177,I177)+2,COUNTIFS($I$4:I177,I177)+3)</f>
        <v>6</v>
      </c>
      <c r="O177" t="str">
        <f t="shared" si="73"/>
        <v>{4018,6}</v>
      </c>
      <c r="P177" t="str">
        <f t="shared" si="74"/>
        <v>{4016,6}</v>
      </c>
      <c r="Q177" t="str">
        <f t="shared" si="75"/>
        <v>{4005,6}</v>
      </c>
      <c r="R177" s="3" t="str">
        <f t="shared" si="76"/>
        <v/>
      </c>
      <c r="S177" t="str">
        <f t="array" ref="S177">[1]!LKnum(O177:R177)</f>
        <v>{{4018,6}|{4016,6}|{4005,6}}</v>
      </c>
    </row>
    <row r="178" spans="6:19" x14ac:dyDescent="0.15">
      <c r="F178">
        <f t="array" ref="F178">MIN(_xlfn.XLOOKUP(J178:L178,共鸣关系设定!B:B,共鸣关系设定!D:D))</f>
        <v>5</v>
      </c>
      <c r="G178">
        <f t="shared" si="93"/>
        <v>4</v>
      </c>
      <c r="H178">
        <v>175</v>
      </c>
      <c r="I178" s="114">
        <v>35</v>
      </c>
      <c r="J178" s="115">
        <f t="shared" ref="J178:L178" si="122">J108</f>
        <v>4015</v>
      </c>
      <c r="K178" s="115">
        <f t="shared" si="122"/>
        <v>4012</v>
      </c>
      <c r="L178" s="115">
        <f t="shared" si="122"/>
        <v>4000</v>
      </c>
      <c r="M178" s="119"/>
      <c r="N178" s="117">
        <f>IF(F178=3,COUNTIFS($I$4:I178,I178)+2,COUNTIFS($I$4:I178,I178)+3)</f>
        <v>6</v>
      </c>
      <c r="O178" t="str">
        <f t="shared" si="73"/>
        <v>{4015,6}</v>
      </c>
      <c r="P178" t="str">
        <f t="shared" si="74"/>
        <v>{4012,6}</v>
      </c>
      <c r="Q178" t="str">
        <f t="shared" si="75"/>
        <v>{4000,6}</v>
      </c>
      <c r="R178" s="3" t="str">
        <f t="shared" si="76"/>
        <v/>
      </c>
      <c r="S178" t="str">
        <f t="array" ref="S178">[1]!LKnum(O178:R178)</f>
        <v>{{4015,6}|{4012,6}|{4000,6}}</v>
      </c>
    </row>
    <row r="179" spans="6:19" x14ac:dyDescent="0.15">
      <c r="F179">
        <f t="array" ref="F179">MIN(_xlfn.XLOOKUP(J179:L179,共鸣关系设定!B:B,共鸣关系设定!D:D))</f>
        <v>5</v>
      </c>
      <c r="G179">
        <f t="shared" si="93"/>
        <v>4</v>
      </c>
      <c r="H179">
        <v>176</v>
      </c>
      <c r="I179" s="2">
        <v>36</v>
      </c>
      <c r="J179" s="115">
        <f t="shared" ref="J179:L179" si="123">J109</f>
        <v>4040</v>
      </c>
      <c r="K179" s="115">
        <f t="shared" si="123"/>
        <v>4018</v>
      </c>
      <c r="L179" s="115">
        <f t="shared" si="123"/>
        <v>4004</v>
      </c>
      <c r="M179" s="96"/>
      <c r="N179" s="117">
        <f>IF(F179=3,COUNTIFS($I$4:I179,I179)+2,COUNTIFS($I$4:I179,I179)+3)</f>
        <v>6</v>
      </c>
      <c r="O179" t="str">
        <f t="shared" si="73"/>
        <v>{4040,6}</v>
      </c>
      <c r="P179" t="str">
        <f t="shared" si="74"/>
        <v>{4018,6}</v>
      </c>
      <c r="Q179" t="str">
        <f t="shared" si="75"/>
        <v>{4004,6}</v>
      </c>
      <c r="R179" s="3" t="str">
        <f t="shared" si="76"/>
        <v/>
      </c>
      <c r="S179" t="str">
        <f t="array" ref="S179">[1]!LKnum(O179:R179)</f>
        <v>{{4040,6}|{4018,6}|{4004,6}}</v>
      </c>
    </row>
    <row r="180" spans="6:19" x14ac:dyDescent="0.15">
      <c r="F180">
        <f t="array" ref="F180">MIN(_xlfn.XLOOKUP(J180:L180,共鸣关系设定!B:B,共鸣关系设定!D:D))</f>
        <v>5</v>
      </c>
      <c r="G180">
        <f t="shared" si="93"/>
        <v>4</v>
      </c>
      <c r="H180">
        <v>177</v>
      </c>
      <c r="I180" s="114">
        <v>37</v>
      </c>
      <c r="J180" s="115">
        <f t="shared" ref="J180:L180" si="124">J110</f>
        <v>4025</v>
      </c>
      <c r="K180" s="115">
        <f t="shared" si="124"/>
        <v>4017</v>
      </c>
      <c r="L180" s="115">
        <f t="shared" si="124"/>
        <v>4015</v>
      </c>
      <c r="M180" s="119"/>
      <c r="N180" s="117">
        <f>IF(F180=3,COUNTIFS($I$4:I180,I180)+2,COUNTIFS($I$4:I180,I180)+3)</f>
        <v>6</v>
      </c>
      <c r="O180" t="str">
        <f t="shared" si="73"/>
        <v>{4025,6}</v>
      </c>
      <c r="P180" t="str">
        <f t="shared" si="74"/>
        <v>{4017,6}</v>
      </c>
      <c r="Q180" t="str">
        <f t="shared" si="75"/>
        <v>{4015,6}</v>
      </c>
      <c r="R180" s="3" t="str">
        <f t="shared" si="76"/>
        <v/>
      </c>
      <c r="S180" t="str">
        <f t="array" ref="S180">[1]!LKnum(O180:R180)</f>
        <v>{{4025,6}|{4017,6}|{4015,6}}</v>
      </c>
    </row>
    <row r="181" spans="6:19" x14ac:dyDescent="0.15">
      <c r="F181">
        <f t="array" ref="F181">MIN(_xlfn.XLOOKUP(J181:L181,共鸣关系设定!B:B,共鸣关系设定!D:D))</f>
        <v>5</v>
      </c>
      <c r="G181">
        <f t="shared" si="93"/>
        <v>4</v>
      </c>
      <c r="H181">
        <v>178</v>
      </c>
      <c r="I181" s="2">
        <v>38</v>
      </c>
      <c r="J181" s="115">
        <f t="shared" ref="J181:L181" si="125">J111</f>
        <v>4038</v>
      </c>
      <c r="K181" s="115">
        <f t="shared" si="125"/>
        <v>4018</v>
      </c>
      <c r="L181" s="115">
        <f t="shared" si="125"/>
        <v>4001</v>
      </c>
      <c r="M181" s="96"/>
      <c r="N181" s="117">
        <f>IF(F181=3,COUNTIFS($I$4:I181,I181)+2,COUNTIFS($I$4:I181,I181)+3)</f>
        <v>6</v>
      </c>
      <c r="O181" t="str">
        <f t="shared" si="73"/>
        <v>{4038,6}</v>
      </c>
      <c r="P181" t="str">
        <f t="shared" si="74"/>
        <v>{4018,6}</v>
      </c>
      <c r="Q181" t="str">
        <f t="shared" si="75"/>
        <v>{4001,6}</v>
      </c>
      <c r="R181" s="3" t="str">
        <f t="shared" si="76"/>
        <v/>
      </c>
      <c r="S181" t="str">
        <f t="array" ref="S181">[1]!LKnum(O181:R181)</f>
        <v>{{4038,6}|{4018,6}|{4001,6}}</v>
      </c>
    </row>
    <row r="182" spans="6:19" x14ac:dyDescent="0.15">
      <c r="F182">
        <f t="array" ref="F182">MIN(_xlfn.XLOOKUP(J182:L182,共鸣关系设定!B:B,共鸣关系设定!D:D))</f>
        <v>5</v>
      </c>
      <c r="G182">
        <f t="shared" si="93"/>
        <v>4</v>
      </c>
      <c r="H182">
        <v>179</v>
      </c>
      <c r="I182" s="114">
        <v>39</v>
      </c>
      <c r="J182" s="115">
        <f t="shared" ref="J182:L182" si="126">J112</f>
        <v>4035</v>
      </c>
      <c r="K182" s="115">
        <f t="shared" si="126"/>
        <v>4015</v>
      </c>
      <c r="L182" s="115">
        <f t="shared" si="126"/>
        <v>4009</v>
      </c>
      <c r="M182" s="119"/>
      <c r="N182" s="117">
        <f>IF(F182=3,COUNTIFS($I$4:I182,I182)+2,COUNTIFS($I$4:I182,I182)+3)</f>
        <v>6</v>
      </c>
      <c r="O182" t="str">
        <f t="shared" si="73"/>
        <v>{4035,6}</v>
      </c>
      <c r="P182" t="str">
        <f t="shared" si="74"/>
        <v>{4015,6}</v>
      </c>
      <c r="Q182" t="str">
        <f t="shared" si="75"/>
        <v>{4009,6}</v>
      </c>
      <c r="R182" s="3" t="str">
        <f t="shared" si="76"/>
        <v/>
      </c>
      <c r="S182" t="str">
        <f t="array" ref="S182">[1]!LKnum(O182:R182)</f>
        <v>{{4035,6}|{4015,6}|{4009,6}}</v>
      </c>
    </row>
    <row r="183" spans="6:19" x14ac:dyDescent="0.15">
      <c r="F183">
        <f t="array" ref="F183">MIN(_xlfn.XLOOKUP(J183:L183,共鸣关系设定!B:B,共鸣关系设定!D:D))</f>
        <v>5</v>
      </c>
      <c r="G183">
        <f t="shared" si="93"/>
        <v>4</v>
      </c>
      <c r="H183">
        <v>180</v>
      </c>
      <c r="I183" s="2">
        <v>40</v>
      </c>
      <c r="J183" s="115">
        <f t="shared" ref="J183:L183" si="127">J113</f>
        <v>4031</v>
      </c>
      <c r="K183" s="115">
        <f t="shared" si="127"/>
        <v>4017</v>
      </c>
      <c r="L183" s="115">
        <f t="shared" si="127"/>
        <v>4009</v>
      </c>
      <c r="M183" s="96"/>
      <c r="N183" s="117">
        <f>IF(F183=3,COUNTIFS($I$4:I183,I183)+2,COUNTIFS($I$4:I183,I183)+3)</f>
        <v>6</v>
      </c>
      <c r="O183" t="str">
        <f t="shared" si="73"/>
        <v>{4031,6}</v>
      </c>
      <c r="P183" t="str">
        <f t="shared" si="74"/>
        <v>{4017,6}</v>
      </c>
      <c r="Q183" t="str">
        <f t="shared" si="75"/>
        <v>{4009,6}</v>
      </c>
      <c r="R183" s="3" t="str">
        <f t="shared" si="76"/>
        <v/>
      </c>
      <c r="S183" t="str">
        <f t="array" ref="S183">[1]!LKnum(O183:R183)</f>
        <v>{{4031,6}|{4017,6}|{4009,6}}</v>
      </c>
    </row>
    <row r="184" spans="6:19" x14ac:dyDescent="0.15">
      <c r="F184">
        <f t="array" ref="F184">MIN(_xlfn.XLOOKUP(J184:L184,共鸣关系设定!B:B,共鸣关系设定!D:D))</f>
        <v>5</v>
      </c>
      <c r="G184">
        <f t="shared" si="93"/>
        <v>3</v>
      </c>
      <c r="H184">
        <v>181</v>
      </c>
      <c r="I184" s="114">
        <v>41</v>
      </c>
      <c r="J184" s="115">
        <f t="shared" ref="J184:L184" si="128">J114</f>
        <v>4021</v>
      </c>
      <c r="K184" s="115">
        <f t="shared" si="128"/>
        <v>4017</v>
      </c>
      <c r="L184" s="115">
        <f t="shared" si="128"/>
        <v>4001</v>
      </c>
      <c r="M184" s="119"/>
      <c r="N184" s="117">
        <f>IF(F184=3,COUNTIFS($I$4:I184,I184)+2,COUNTIFS($I$4:I184,I184)+3)</f>
        <v>6</v>
      </c>
      <c r="O184" t="str">
        <f t="shared" si="73"/>
        <v>{4021,6}</v>
      </c>
      <c r="P184" t="str">
        <f t="shared" si="74"/>
        <v>{4017,6}</v>
      </c>
      <c r="Q184" t="str">
        <f t="shared" si="75"/>
        <v>{4001,6}</v>
      </c>
      <c r="R184" s="3" t="str">
        <f t="shared" si="76"/>
        <v/>
      </c>
      <c r="S184" t="str">
        <f t="array" ref="S184">[1]!LKnum(O184:R184)</f>
        <v>{{4021,6}|{4017,6}|{4001,6}}</v>
      </c>
    </row>
    <row r="185" spans="6:19" x14ac:dyDescent="0.15">
      <c r="F185">
        <f t="array" ref="F185">MIN(_xlfn.XLOOKUP(J185:L185,共鸣关系设定!B:B,共鸣关系设定!D:D))</f>
        <v>5</v>
      </c>
      <c r="G185">
        <f t="shared" si="93"/>
        <v>3</v>
      </c>
      <c r="H185">
        <v>182</v>
      </c>
      <c r="I185" s="2">
        <v>42</v>
      </c>
      <c r="J185" s="115">
        <f t="shared" ref="J185:L185" si="129">J115</f>
        <v>4022</v>
      </c>
      <c r="K185" s="115">
        <f t="shared" si="129"/>
        <v>4021</v>
      </c>
      <c r="L185" s="115">
        <f t="shared" si="129"/>
        <v>4001</v>
      </c>
      <c r="M185" s="96"/>
      <c r="N185" s="117">
        <f>IF(F185=3,COUNTIFS($I$4:I185,I185)+2,COUNTIFS($I$4:I185,I185)+3)</f>
        <v>6</v>
      </c>
      <c r="O185" t="str">
        <f t="shared" si="73"/>
        <v>{4022,6}</v>
      </c>
      <c r="P185" t="str">
        <f t="shared" si="74"/>
        <v>{4021,6}</v>
      </c>
      <c r="Q185" t="str">
        <f t="shared" si="75"/>
        <v>{4001,6}</v>
      </c>
      <c r="R185" s="3" t="str">
        <f t="shared" si="76"/>
        <v/>
      </c>
      <c r="S185" t="str">
        <f t="array" ref="S185">[1]!LKnum(O185:R185)</f>
        <v>{{4022,6}|{4021,6}|{4001,6}}</v>
      </c>
    </row>
    <row r="186" spans="6:19" x14ac:dyDescent="0.15">
      <c r="F186">
        <f t="array" ref="F186">MIN(_xlfn.XLOOKUP(J186:L186,共鸣关系设定!B:B,共鸣关系设定!D:D))</f>
        <v>5</v>
      </c>
      <c r="G186">
        <f t="shared" si="93"/>
        <v>3</v>
      </c>
      <c r="H186">
        <v>183</v>
      </c>
      <c r="I186" s="114">
        <v>43</v>
      </c>
      <c r="J186" s="115">
        <f t="shared" ref="J186:L186" si="130">J116</f>
        <v>4034</v>
      </c>
      <c r="K186" s="115">
        <f t="shared" si="130"/>
        <v>4033</v>
      </c>
      <c r="L186" s="115">
        <f t="shared" si="130"/>
        <v>4014</v>
      </c>
      <c r="M186" s="119"/>
      <c r="N186" s="117">
        <f>IF(F186=3,COUNTIFS($I$4:I186,I186)+2,COUNTIFS($I$4:I186,I186)+3)</f>
        <v>6</v>
      </c>
      <c r="O186" t="str">
        <f t="shared" si="73"/>
        <v>{4034,6}</v>
      </c>
      <c r="P186" t="str">
        <f t="shared" si="74"/>
        <v>{4033,6}</v>
      </c>
      <c r="Q186" t="str">
        <f t="shared" si="75"/>
        <v>{4014,6}</v>
      </c>
      <c r="R186" s="3" t="str">
        <f t="shared" si="76"/>
        <v/>
      </c>
      <c r="S186" t="str">
        <f t="array" ref="S186">[1]!LKnum(O186:R186)</f>
        <v>{{4034,6}|{4033,6}|{4014,6}}</v>
      </c>
    </row>
    <row r="187" spans="6:19" x14ac:dyDescent="0.15">
      <c r="F187">
        <f t="array" ref="F187">MIN(_xlfn.XLOOKUP(J187:L187,共鸣关系设定!B:B,共鸣关系设定!D:D))</f>
        <v>5</v>
      </c>
      <c r="G187">
        <f t="shared" si="93"/>
        <v>3</v>
      </c>
      <c r="H187">
        <v>184</v>
      </c>
      <c r="I187" s="2">
        <v>44</v>
      </c>
      <c r="J187" s="115">
        <f t="shared" ref="J187:L187" si="131">J117</f>
        <v>4034</v>
      </c>
      <c r="K187" s="115">
        <f t="shared" si="131"/>
        <v>4030</v>
      </c>
      <c r="L187" s="115">
        <f t="shared" si="131"/>
        <v>0</v>
      </c>
      <c r="M187" s="96"/>
      <c r="N187" s="117">
        <f>IF(F187=3,COUNTIFS($I$4:I187,I187)+2,COUNTIFS($I$4:I187,I187)+3)</f>
        <v>6</v>
      </c>
      <c r="O187" t="str">
        <f t="shared" si="73"/>
        <v>{4034,6}</v>
      </c>
      <c r="P187" t="str">
        <f t="shared" si="74"/>
        <v>{4030,6}</v>
      </c>
      <c r="Q187" t="str">
        <f t="shared" si="75"/>
        <v/>
      </c>
      <c r="R187" s="3" t="str">
        <f t="shared" si="76"/>
        <v/>
      </c>
      <c r="S187" t="str">
        <f t="array" ref="S187">[1]!LKnum(O187:R187)</f>
        <v>{{4034,6}|{4030,6}}</v>
      </c>
    </row>
    <row r="188" spans="6:19" x14ac:dyDescent="0.15">
      <c r="F188">
        <f t="array" ref="F188">MIN(_xlfn.XLOOKUP(J188:L188,共鸣关系设定!B:B,共鸣关系设定!D:D))</f>
        <v>5</v>
      </c>
      <c r="G188">
        <f t="shared" si="93"/>
        <v>3</v>
      </c>
      <c r="H188">
        <v>185</v>
      </c>
      <c r="I188" s="114">
        <v>45</v>
      </c>
      <c r="J188" s="115">
        <f t="shared" ref="J188:L188" si="132">J118</f>
        <v>4034</v>
      </c>
      <c r="K188" s="115">
        <f t="shared" si="132"/>
        <v>3008</v>
      </c>
      <c r="L188" s="115">
        <f t="shared" si="132"/>
        <v>3005</v>
      </c>
      <c r="M188" s="119"/>
      <c r="N188" s="117">
        <f>IF(F188=3,COUNTIFS($I$4:I188,I188)+2,COUNTIFS($I$4:I188,I188)+3)</f>
        <v>6</v>
      </c>
      <c r="O188" t="str">
        <f t="shared" si="73"/>
        <v>{4034,6}</v>
      </c>
      <c r="P188" t="str">
        <f t="shared" si="74"/>
        <v>{3008,6}</v>
      </c>
      <c r="Q188" t="str">
        <f t="shared" si="75"/>
        <v>{3005,6}</v>
      </c>
      <c r="R188" s="3" t="str">
        <f t="shared" si="76"/>
        <v/>
      </c>
      <c r="S188" t="str">
        <f t="array" ref="S188">[1]!LKnum(O188:R188)</f>
        <v>{{4034,6}|{3008,6}|{3005,6}}</v>
      </c>
    </row>
    <row r="189" spans="6:19" x14ac:dyDescent="0.15">
      <c r="F189">
        <f t="array" ref="F189">MIN(_xlfn.XLOOKUP(J189:L189,共鸣关系设定!B:B,共鸣关系设定!D:D))</f>
        <v>3</v>
      </c>
      <c r="G189">
        <f t="shared" si="93"/>
        <v>4</v>
      </c>
      <c r="H189">
        <v>186</v>
      </c>
      <c r="I189" s="2">
        <v>46</v>
      </c>
      <c r="J189" s="115">
        <f t="shared" ref="J189:L189" si="133">J119</f>
        <v>3021</v>
      </c>
      <c r="K189" s="115">
        <f t="shared" si="133"/>
        <v>3019</v>
      </c>
      <c r="L189" s="115">
        <f t="shared" si="133"/>
        <v>2017</v>
      </c>
      <c r="M189" s="96"/>
      <c r="N189" s="117">
        <f>IF(F189=3,COUNTIFS($I$4:I189,I189)+2,COUNTIFS($I$4:I189,I189)+3)</f>
        <v>5</v>
      </c>
      <c r="O189" t="str">
        <f t="shared" si="73"/>
        <v>{3021,5}</v>
      </c>
      <c r="P189" t="str">
        <f t="shared" si="74"/>
        <v>{3019,5}</v>
      </c>
      <c r="Q189" t="str">
        <f t="shared" si="75"/>
        <v>{2017,5}</v>
      </c>
      <c r="R189" s="3" t="str">
        <f t="shared" si="76"/>
        <v/>
      </c>
      <c r="S189" t="str">
        <f t="array" ref="S189">[1]!LKnum(O189:R189)</f>
        <v>{{3021,5}|{3019,5}|{2017,5}}</v>
      </c>
    </row>
    <row r="190" spans="6:19" x14ac:dyDescent="0.15">
      <c r="F190">
        <f t="array" ref="F190">MIN(_xlfn.XLOOKUP(J190:L190,共鸣关系设定!B:B,共鸣关系设定!D:D))</f>
        <v>3</v>
      </c>
      <c r="G190">
        <f t="shared" si="93"/>
        <v>4</v>
      </c>
      <c r="H190">
        <v>187</v>
      </c>
      <c r="I190" s="114">
        <v>47</v>
      </c>
      <c r="J190" s="115">
        <f t="shared" ref="J190:L190" si="134">J120</f>
        <v>3003</v>
      </c>
      <c r="K190" s="115">
        <f t="shared" si="134"/>
        <v>2008</v>
      </c>
      <c r="L190" s="115">
        <f t="shared" si="134"/>
        <v>2004</v>
      </c>
      <c r="M190" s="96"/>
      <c r="N190" s="117">
        <f>IF(F190=3,COUNTIFS($I$4:I190,I190)+2,COUNTIFS($I$4:I190,I190)+3)</f>
        <v>5</v>
      </c>
      <c r="O190" t="str">
        <f t="shared" si="73"/>
        <v>{3003,5}</v>
      </c>
      <c r="P190" t="str">
        <f t="shared" si="74"/>
        <v>{2008,5}</v>
      </c>
      <c r="Q190" t="str">
        <f t="shared" si="75"/>
        <v>{2004,5}</v>
      </c>
      <c r="R190" s="3" t="str">
        <f t="shared" si="76"/>
        <v/>
      </c>
      <c r="S190" t="str">
        <f t="array" ref="S190">[1]!LKnum(O190:R190)</f>
        <v>{{3003,5}|{2008,5}|{2004,5}}</v>
      </c>
    </row>
    <row r="191" spans="6:19" x14ac:dyDescent="0.15">
      <c r="F191">
        <f t="array" ref="F191">MIN(_xlfn.XLOOKUP(J191:L191,共鸣关系设定!B:B,共鸣关系设定!D:D))</f>
        <v>3</v>
      </c>
      <c r="G191">
        <f t="shared" si="93"/>
        <v>4</v>
      </c>
      <c r="H191">
        <v>188</v>
      </c>
      <c r="I191" s="2">
        <v>48</v>
      </c>
      <c r="J191" s="115">
        <f t="shared" ref="J191:L191" si="135">J121</f>
        <v>2013</v>
      </c>
      <c r="K191" s="115">
        <f t="shared" si="135"/>
        <v>2000</v>
      </c>
      <c r="L191" s="115">
        <f t="shared" si="135"/>
        <v>0</v>
      </c>
      <c r="M191" s="119"/>
      <c r="N191" s="117">
        <f>IF(F191=3,COUNTIFS($I$4:I191,I191)+2,COUNTIFS($I$4:I191,I191)+3)</f>
        <v>5</v>
      </c>
      <c r="O191" t="str">
        <f t="shared" si="73"/>
        <v>{2013,5}</v>
      </c>
      <c r="P191" t="str">
        <f t="shared" si="74"/>
        <v>{2000,5}</v>
      </c>
      <c r="Q191" t="str">
        <f t="shared" si="75"/>
        <v/>
      </c>
      <c r="R191" s="3" t="str">
        <f t="shared" si="76"/>
        <v/>
      </c>
      <c r="S191" t="str">
        <f t="array" ref="S191">[1]!LKnum(O191:R191)</f>
        <v>{{2013,5}|{2000,5}}</v>
      </c>
    </row>
    <row r="192" spans="6:19" x14ac:dyDescent="0.15">
      <c r="F192">
        <f t="array" ref="F192">MIN(_xlfn.XLOOKUP(J192:L192,共鸣关系设定!B:B,共鸣关系设定!D:D))</f>
        <v>3</v>
      </c>
      <c r="G192">
        <f t="shared" si="93"/>
        <v>4</v>
      </c>
      <c r="H192">
        <v>189</v>
      </c>
      <c r="I192" s="114">
        <v>49</v>
      </c>
      <c r="J192" s="115">
        <f t="shared" ref="J192:L192" si="136">J122</f>
        <v>3001</v>
      </c>
      <c r="K192" s="115">
        <f t="shared" si="136"/>
        <v>2009</v>
      </c>
      <c r="L192" s="115">
        <f t="shared" si="136"/>
        <v>0</v>
      </c>
      <c r="M192" s="96"/>
      <c r="N192" s="117">
        <f>IF(F192=3,COUNTIFS($I$4:I192,I192)+2,COUNTIFS($I$4:I192,I192)+3)</f>
        <v>5</v>
      </c>
      <c r="O192" t="str">
        <f t="shared" si="73"/>
        <v>{3001,5}</v>
      </c>
      <c r="P192" t="str">
        <f t="shared" si="74"/>
        <v>{2009,5}</v>
      </c>
      <c r="Q192" t="str">
        <f t="shared" si="75"/>
        <v/>
      </c>
      <c r="R192" s="3" t="str">
        <f t="shared" si="76"/>
        <v/>
      </c>
      <c r="S192" t="str">
        <f t="array" ref="S192">[1]!LKnum(O192:R192)</f>
        <v>{{3001,5}|{2009,5}}</v>
      </c>
    </row>
    <row r="193" spans="6:19" x14ac:dyDescent="0.15">
      <c r="F193">
        <f t="array" ref="F193">MIN(_xlfn.XLOOKUP(J193:L193,共鸣关系设定!B:B,共鸣关系设定!D:D))</f>
        <v>3</v>
      </c>
      <c r="G193">
        <f t="shared" si="93"/>
        <v>4</v>
      </c>
      <c r="H193">
        <v>190</v>
      </c>
      <c r="I193" s="2">
        <v>50</v>
      </c>
      <c r="J193" s="115">
        <f t="shared" ref="J193:L193" si="137">J123</f>
        <v>3016</v>
      </c>
      <c r="K193" s="115">
        <f t="shared" si="137"/>
        <v>3006</v>
      </c>
      <c r="L193" s="115">
        <f t="shared" si="137"/>
        <v>0</v>
      </c>
      <c r="M193" s="119"/>
      <c r="N193" s="117">
        <f>IF(F193=3,COUNTIFS($I$4:I193,I193)+2,COUNTIFS($I$4:I193,I193)+3)</f>
        <v>5</v>
      </c>
      <c r="O193" t="str">
        <f t="shared" si="73"/>
        <v>{3016,5}</v>
      </c>
      <c r="P193" t="str">
        <f t="shared" si="74"/>
        <v>{3006,5}</v>
      </c>
      <c r="Q193" t="str">
        <f t="shared" si="75"/>
        <v/>
      </c>
      <c r="R193" s="3" t="str">
        <f t="shared" si="76"/>
        <v/>
      </c>
      <c r="S193" t="str">
        <f t="array" ref="S193">[1]!LKnum(O193:R193)</f>
        <v>{{3016,5}|{3006,5}}</v>
      </c>
    </row>
    <row r="194" spans="6:19" x14ac:dyDescent="0.15">
      <c r="F194">
        <f t="array" ref="F194">MIN(_xlfn.XLOOKUP(J194:L194,共鸣关系设定!B:B,共鸣关系设定!D:D))</f>
        <v>3</v>
      </c>
      <c r="G194">
        <f t="shared" si="93"/>
        <v>4</v>
      </c>
      <c r="H194">
        <v>191</v>
      </c>
      <c r="I194" s="114">
        <v>51</v>
      </c>
      <c r="J194" s="115">
        <f t="shared" ref="J194:L194" si="138">J124</f>
        <v>2015</v>
      </c>
      <c r="K194" s="115">
        <f t="shared" si="138"/>
        <v>2003</v>
      </c>
      <c r="L194" s="115">
        <f t="shared" si="138"/>
        <v>0</v>
      </c>
      <c r="M194" s="96"/>
      <c r="N194" s="117">
        <f>IF(F194=3,COUNTIFS($I$4:I194,I194)+2,COUNTIFS($I$4:I194,I194)+3)</f>
        <v>5</v>
      </c>
      <c r="O194" t="str">
        <f t="shared" si="73"/>
        <v>{2015,5}</v>
      </c>
      <c r="P194" t="str">
        <f t="shared" si="74"/>
        <v>{2003,5}</v>
      </c>
      <c r="Q194" t="str">
        <f t="shared" si="75"/>
        <v/>
      </c>
      <c r="R194" s="3" t="str">
        <f t="shared" si="76"/>
        <v/>
      </c>
      <c r="S194" t="str">
        <f t="array" ref="S194">[1]!LKnum(O194:R194)</f>
        <v>{{2015,5}|{2003,5}}</v>
      </c>
    </row>
    <row r="195" spans="6:19" x14ac:dyDescent="0.15">
      <c r="F195">
        <f t="array" ref="F195">MIN(_xlfn.XLOOKUP(J195:L195,共鸣关系设定!B:B,共鸣关系设定!D:D))</f>
        <v>3</v>
      </c>
      <c r="G195">
        <f t="shared" si="93"/>
        <v>4</v>
      </c>
      <c r="H195">
        <v>192</v>
      </c>
      <c r="I195" s="2">
        <v>52</v>
      </c>
      <c r="J195" s="115">
        <f t="shared" ref="J195:L195" si="139">J125</f>
        <v>3012</v>
      </c>
      <c r="K195" s="115">
        <f t="shared" si="139"/>
        <v>2007</v>
      </c>
      <c r="L195" s="115">
        <f t="shared" si="139"/>
        <v>0</v>
      </c>
      <c r="M195" s="119"/>
      <c r="N195" s="117">
        <f>IF(F195=3,COUNTIFS($I$4:I195,I195)+2,COUNTIFS($I$4:I195,I195)+3)</f>
        <v>5</v>
      </c>
      <c r="O195" t="str">
        <f t="shared" si="73"/>
        <v>{3012,5}</v>
      </c>
      <c r="P195" t="str">
        <f t="shared" si="74"/>
        <v>{2007,5}</v>
      </c>
      <c r="Q195" t="str">
        <f t="shared" si="75"/>
        <v/>
      </c>
      <c r="R195" s="3" t="str">
        <f t="shared" si="76"/>
        <v/>
      </c>
      <c r="S195" t="str">
        <f t="array" ref="S195">[1]!LKnum(O195:R195)</f>
        <v>{{3012,5}|{2007,5}}</v>
      </c>
    </row>
    <row r="196" spans="6:19" x14ac:dyDescent="0.15">
      <c r="F196">
        <f t="array" ref="F196">MIN(_xlfn.XLOOKUP(J196:L196,共鸣关系设定!B:B,共鸣关系设定!D:D))</f>
        <v>3</v>
      </c>
      <c r="G196">
        <f t="shared" si="93"/>
        <v>4</v>
      </c>
      <c r="H196">
        <v>193</v>
      </c>
      <c r="I196" s="114">
        <v>53</v>
      </c>
      <c r="J196" s="115">
        <f t="shared" ref="J196:L196" si="140">J126</f>
        <v>3020</v>
      </c>
      <c r="K196" s="115">
        <f t="shared" si="140"/>
        <v>3001</v>
      </c>
      <c r="L196" s="115">
        <f t="shared" si="140"/>
        <v>0</v>
      </c>
      <c r="M196" s="96"/>
      <c r="N196" s="117">
        <f>IF(F196=3,COUNTIFS($I$4:I196,I196)+2,COUNTIFS($I$4:I196,I196)+3)</f>
        <v>5</v>
      </c>
      <c r="O196" t="str">
        <f t="shared" si="73"/>
        <v>{3020,5}</v>
      </c>
      <c r="P196" t="str">
        <f t="shared" si="74"/>
        <v>{3001,5}</v>
      </c>
      <c r="Q196" t="str">
        <f t="shared" si="75"/>
        <v/>
      </c>
      <c r="R196" s="3" t="str">
        <f t="shared" si="76"/>
        <v/>
      </c>
      <c r="S196" t="str">
        <f t="array" ref="S196">[1]!LKnum(O196:R196)</f>
        <v>{{3020,5}|{3001,5}}</v>
      </c>
    </row>
    <row r="197" spans="6:19" x14ac:dyDescent="0.15">
      <c r="F197">
        <f t="array" ref="F197">MIN(_xlfn.XLOOKUP(J197:L197,共鸣关系设定!B:B,共鸣关系设定!D:D))</f>
        <v>3</v>
      </c>
      <c r="G197">
        <f t="shared" si="93"/>
        <v>4</v>
      </c>
      <c r="H197">
        <v>194</v>
      </c>
      <c r="I197" s="2">
        <v>54</v>
      </c>
      <c r="J197" s="115">
        <f t="shared" ref="J197:L197" si="141">J127</f>
        <v>2007</v>
      </c>
      <c r="K197" s="115">
        <f t="shared" si="141"/>
        <v>2006</v>
      </c>
      <c r="L197" s="115">
        <f t="shared" si="141"/>
        <v>0</v>
      </c>
      <c r="M197" s="119"/>
      <c r="N197" s="117">
        <f>IF(F197=3,COUNTIFS($I$4:I197,I197)+2,COUNTIFS($I$4:I197,I197)+3)</f>
        <v>5</v>
      </c>
      <c r="O197" t="str">
        <f t="shared" ref="O197:O260" si="142">IF(J197="","",$N$3&amp;J197&amp;$O$3&amp;$N197&amp;$P$3)</f>
        <v>{2007,5}</v>
      </c>
      <c r="P197" t="str">
        <f t="shared" ref="P197:P260" si="143">IF(K197="","",$N$3&amp;K197&amp;$O$3&amp;$N197&amp;$P$3)</f>
        <v>{2006,5}</v>
      </c>
      <c r="Q197" t="str">
        <f t="shared" ref="Q197:Q260" si="144">IF(L197=0,"",$N$3&amp;L197&amp;$O$3&amp;$N197&amp;$P$3)</f>
        <v/>
      </c>
      <c r="R197" s="3" t="str">
        <f t="shared" ref="R197:R260" si="145">IF(M197="","",$N$3&amp;M197&amp;$O$3&amp;$N197&amp;$P$3)</f>
        <v/>
      </c>
      <c r="S197" t="str">
        <f t="array" ref="S197">[1]!LKnum(O197:R197)</f>
        <v>{{2007,5}|{2006,5}}</v>
      </c>
    </row>
    <row r="198" spans="6:19" x14ac:dyDescent="0.15">
      <c r="F198">
        <f t="array" ref="F198">MIN(_xlfn.XLOOKUP(J198:L198,共鸣关系设定!B:B,共鸣关系设定!D:D))</f>
        <v>3</v>
      </c>
      <c r="G198">
        <f t="shared" si="93"/>
        <v>4</v>
      </c>
      <c r="H198">
        <v>195</v>
      </c>
      <c r="I198" s="114">
        <v>55</v>
      </c>
      <c r="J198" s="115">
        <f t="shared" ref="J198:L198" si="146">J128</f>
        <v>3020</v>
      </c>
      <c r="K198" s="115">
        <f t="shared" si="146"/>
        <v>3005</v>
      </c>
      <c r="L198" s="115">
        <f t="shared" si="146"/>
        <v>0</v>
      </c>
      <c r="M198" s="96"/>
      <c r="N198" s="117">
        <f>IF(F198=3,COUNTIFS($I$4:I198,I198)+2,COUNTIFS($I$4:I198,I198)+3)</f>
        <v>5</v>
      </c>
      <c r="O198" t="str">
        <f t="shared" si="142"/>
        <v>{3020,5}</v>
      </c>
      <c r="P198" t="str">
        <f t="shared" si="143"/>
        <v>{3005,5}</v>
      </c>
      <c r="Q198" t="str">
        <f t="shared" si="144"/>
        <v/>
      </c>
      <c r="R198" s="3" t="str">
        <f t="shared" si="145"/>
        <v/>
      </c>
      <c r="S198" t="str">
        <f t="array" ref="S198">[1]!LKnum(O198:R198)</f>
        <v>{{3020,5}|{3005,5}}</v>
      </c>
    </row>
    <row r="199" spans="6:19" x14ac:dyDescent="0.15">
      <c r="F199">
        <f t="array" ref="F199">MIN(_xlfn.XLOOKUP(J199:L199,共鸣关系设定!B:B,共鸣关系设定!D:D))</f>
        <v>3</v>
      </c>
      <c r="G199">
        <f t="shared" si="93"/>
        <v>4</v>
      </c>
      <c r="H199">
        <v>196</v>
      </c>
      <c r="I199" s="2">
        <v>56</v>
      </c>
      <c r="J199" s="115">
        <f t="shared" ref="J199:L199" si="147">J129</f>
        <v>3003</v>
      </c>
      <c r="K199" s="115">
        <f t="shared" si="147"/>
        <v>2017</v>
      </c>
      <c r="L199" s="115">
        <f t="shared" si="147"/>
        <v>0</v>
      </c>
      <c r="M199" s="119"/>
      <c r="N199" s="117">
        <f>IF(F199=3,COUNTIFS($I$4:I199,I199)+2,COUNTIFS($I$4:I199,I199)+3)</f>
        <v>5</v>
      </c>
      <c r="O199" t="str">
        <f t="shared" si="142"/>
        <v>{3003,5}</v>
      </c>
      <c r="P199" t="str">
        <f t="shared" si="143"/>
        <v>{2017,5}</v>
      </c>
      <c r="Q199" t="str">
        <f t="shared" si="144"/>
        <v/>
      </c>
      <c r="R199" s="3" t="str">
        <f t="shared" si="145"/>
        <v/>
      </c>
      <c r="S199" t="str">
        <f t="array" ref="S199">[1]!LKnum(O199:R199)</f>
        <v>{{3003,5}|{2017,5}}</v>
      </c>
    </row>
    <row r="200" spans="6:19" x14ac:dyDescent="0.15">
      <c r="F200">
        <f t="array" ref="F200">MIN(_xlfn.XLOOKUP(J200:L200,共鸣关系设定!B:B,共鸣关系设定!D:D))</f>
        <v>3</v>
      </c>
      <c r="G200">
        <f t="shared" si="93"/>
        <v>4</v>
      </c>
      <c r="H200">
        <v>197</v>
      </c>
      <c r="I200" s="114">
        <v>57</v>
      </c>
      <c r="J200" s="115">
        <f t="shared" ref="J200:L200" si="148">J130</f>
        <v>2013</v>
      </c>
      <c r="K200" s="115">
        <f t="shared" si="148"/>
        <v>2008</v>
      </c>
      <c r="L200" s="115">
        <f t="shared" si="148"/>
        <v>0</v>
      </c>
      <c r="M200" s="96"/>
      <c r="N200" s="117">
        <f>IF(F200=3,COUNTIFS($I$4:I200,I200)+2,COUNTIFS($I$4:I200,I200)+3)</f>
        <v>5</v>
      </c>
      <c r="O200" t="str">
        <f t="shared" si="142"/>
        <v>{2013,5}</v>
      </c>
      <c r="P200" t="str">
        <f t="shared" si="143"/>
        <v>{2008,5}</v>
      </c>
      <c r="Q200" t="str">
        <f t="shared" si="144"/>
        <v/>
      </c>
      <c r="R200" s="3" t="str">
        <f t="shared" si="145"/>
        <v/>
      </c>
      <c r="S200" t="str">
        <f t="array" ref="S200">[1]!LKnum(O200:R200)</f>
        <v>{{2013,5}|{2008,5}}</v>
      </c>
    </row>
    <row r="201" spans="6:19" x14ac:dyDescent="0.15">
      <c r="F201">
        <f t="array" ref="F201">MIN(_xlfn.XLOOKUP(J201:L201,共鸣关系设定!B:B,共鸣关系设定!D:D))</f>
        <v>3</v>
      </c>
      <c r="G201">
        <f t="shared" si="93"/>
        <v>4</v>
      </c>
      <c r="H201">
        <v>198</v>
      </c>
      <c r="I201" s="2">
        <v>58</v>
      </c>
      <c r="J201" s="115">
        <f t="shared" ref="J201:L201" si="149">J131</f>
        <v>3004</v>
      </c>
      <c r="K201" s="115">
        <f t="shared" si="149"/>
        <v>2000</v>
      </c>
      <c r="L201" s="115">
        <f t="shared" si="149"/>
        <v>0</v>
      </c>
      <c r="M201" s="119"/>
      <c r="N201" s="117">
        <f>IF(F201=3,COUNTIFS($I$4:I201,I201)+2,COUNTIFS($I$4:I201,I201)+3)</f>
        <v>5</v>
      </c>
      <c r="O201" t="str">
        <f t="shared" si="142"/>
        <v>{3004,5}</v>
      </c>
      <c r="P201" t="str">
        <f t="shared" si="143"/>
        <v>{2000,5}</v>
      </c>
      <c r="Q201" t="str">
        <f t="shared" si="144"/>
        <v/>
      </c>
      <c r="R201" s="3" t="str">
        <f t="shared" si="145"/>
        <v/>
      </c>
      <c r="S201" t="str">
        <f t="array" ref="S201">[1]!LKnum(O201:R201)</f>
        <v>{{3004,5}|{2000,5}}</v>
      </c>
    </row>
    <row r="202" spans="6:19" x14ac:dyDescent="0.15">
      <c r="F202">
        <f t="array" ref="F202">MIN(_xlfn.XLOOKUP(J202:L202,共鸣关系设定!B:B,共鸣关系设定!D:D))</f>
        <v>3</v>
      </c>
      <c r="G202">
        <f t="shared" si="93"/>
        <v>4</v>
      </c>
      <c r="H202">
        <v>199</v>
      </c>
      <c r="I202" s="114">
        <v>59</v>
      </c>
      <c r="J202" s="115">
        <f t="shared" ref="J202:L202" si="150">J132</f>
        <v>3015</v>
      </c>
      <c r="K202" s="115">
        <f t="shared" si="150"/>
        <v>2009</v>
      </c>
      <c r="L202" s="115">
        <f t="shared" si="150"/>
        <v>0</v>
      </c>
      <c r="M202" s="96"/>
      <c r="N202" s="117">
        <f>IF(F202=3,COUNTIFS($I$4:I202,I202)+2,COUNTIFS($I$4:I202,I202)+3)</f>
        <v>5</v>
      </c>
      <c r="O202" t="str">
        <f t="shared" si="142"/>
        <v>{3015,5}</v>
      </c>
      <c r="P202" t="str">
        <f t="shared" si="143"/>
        <v>{2009,5}</v>
      </c>
      <c r="Q202" t="str">
        <f t="shared" si="144"/>
        <v/>
      </c>
      <c r="R202" s="3" t="str">
        <f t="shared" si="145"/>
        <v/>
      </c>
      <c r="S202" t="str">
        <f t="array" ref="S202">[1]!LKnum(O202:R202)</f>
        <v>{{3015,5}|{2009,5}}</v>
      </c>
    </row>
    <row r="203" spans="6:19" x14ac:dyDescent="0.15">
      <c r="F203">
        <f t="array" ref="F203">MIN(_xlfn.XLOOKUP(J203:L203,共鸣关系设定!B:B,共鸣关系设定!D:D))</f>
        <v>3</v>
      </c>
      <c r="G203">
        <f t="shared" si="93"/>
        <v>4</v>
      </c>
      <c r="H203">
        <v>200</v>
      </c>
      <c r="I203" s="2">
        <v>60</v>
      </c>
      <c r="J203" s="115">
        <f t="shared" ref="J203:L203" si="151">J133</f>
        <v>3021</v>
      </c>
      <c r="K203" s="115">
        <f t="shared" si="151"/>
        <v>2016</v>
      </c>
      <c r="L203" s="115">
        <f t="shared" si="151"/>
        <v>0</v>
      </c>
      <c r="M203" s="119"/>
      <c r="N203" s="117">
        <f>IF(F203=3,COUNTIFS($I$4:I203,I203)+2,COUNTIFS($I$4:I203,I203)+3)</f>
        <v>5</v>
      </c>
      <c r="O203" t="str">
        <f t="shared" si="142"/>
        <v>{3021,5}</v>
      </c>
      <c r="P203" t="str">
        <f t="shared" si="143"/>
        <v>{2016,5}</v>
      </c>
      <c r="Q203" t="str">
        <f t="shared" si="144"/>
        <v/>
      </c>
      <c r="R203" s="3" t="str">
        <f t="shared" si="145"/>
        <v/>
      </c>
      <c r="S203" t="str">
        <f t="array" ref="S203">[1]!LKnum(O203:R203)</f>
        <v>{{3021,5}|{2016,5}}</v>
      </c>
    </row>
    <row r="204" spans="6:19" x14ac:dyDescent="0.15">
      <c r="F204">
        <f t="array" ref="F204">MIN(_xlfn.XLOOKUP(J204:L204,共鸣关系设定!B:B,共鸣关系设定!D:D))</f>
        <v>3</v>
      </c>
      <c r="G204">
        <f t="shared" si="93"/>
        <v>4</v>
      </c>
      <c r="H204">
        <v>201</v>
      </c>
      <c r="I204" s="114">
        <v>61</v>
      </c>
      <c r="J204" s="115">
        <f t="shared" ref="J204:L204" si="152">J134</f>
        <v>3009</v>
      </c>
      <c r="K204" s="115">
        <f t="shared" si="152"/>
        <v>3006</v>
      </c>
      <c r="L204" s="115">
        <f t="shared" si="152"/>
        <v>0</v>
      </c>
      <c r="M204" s="96"/>
      <c r="N204" s="117">
        <f>IF(F204=3,COUNTIFS($I$4:I204,I204)+2,COUNTIFS($I$4:I204,I204)+3)</f>
        <v>5</v>
      </c>
      <c r="O204" t="str">
        <f t="shared" si="142"/>
        <v>{3009,5}</v>
      </c>
      <c r="P204" t="str">
        <f t="shared" si="143"/>
        <v>{3006,5}</v>
      </c>
      <c r="Q204" t="str">
        <f t="shared" si="144"/>
        <v/>
      </c>
      <c r="R204" s="3" t="str">
        <f t="shared" si="145"/>
        <v/>
      </c>
      <c r="S204" t="str">
        <f t="array" ref="S204">[1]!LKnum(O204:R204)</f>
        <v>{{3009,5}|{3006,5}}</v>
      </c>
    </row>
    <row r="205" spans="6:19" x14ac:dyDescent="0.15">
      <c r="F205">
        <f t="array" ref="F205">MIN(_xlfn.XLOOKUP(J205:L205,共鸣关系设定!B:B,共鸣关系设定!D:D))</f>
        <v>3</v>
      </c>
      <c r="G205">
        <f t="shared" si="93"/>
        <v>4</v>
      </c>
      <c r="H205">
        <v>202</v>
      </c>
      <c r="I205" s="2">
        <v>62</v>
      </c>
      <c r="J205" s="115">
        <f t="shared" ref="J205:L205" si="153">J135</f>
        <v>3013</v>
      </c>
      <c r="K205" s="115">
        <f t="shared" si="153"/>
        <v>2004</v>
      </c>
      <c r="L205" s="115">
        <f t="shared" si="153"/>
        <v>0</v>
      </c>
      <c r="M205" s="119"/>
      <c r="N205" s="117">
        <f>IF(F205=3,COUNTIFS($I$4:I205,I205)+2,COUNTIFS($I$4:I205,I205)+3)</f>
        <v>5</v>
      </c>
      <c r="O205" t="str">
        <f t="shared" si="142"/>
        <v>{3013,5}</v>
      </c>
      <c r="P205" t="str">
        <f t="shared" si="143"/>
        <v>{2004,5}</v>
      </c>
      <c r="Q205" t="str">
        <f t="shared" si="144"/>
        <v/>
      </c>
      <c r="R205" s="3" t="str">
        <f t="shared" si="145"/>
        <v/>
      </c>
      <c r="S205" t="str">
        <f t="array" ref="S205">[1]!LKnum(O205:R205)</f>
        <v>{{3013,5}|{2004,5}}</v>
      </c>
    </row>
    <row r="206" spans="6:19" x14ac:dyDescent="0.15">
      <c r="F206">
        <f t="array" ref="F206">MIN(_xlfn.XLOOKUP(J206:L206,共鸣关系设定!B:B,共鸣关系设定!D:D))</f>
        <v>3</v>
      </c>
      <c r="G206">
        <f t="shared" si="93"/>
        <v>4</v>
      </c>
      <c r="H206">
        <v>203</v>
      </c>
      <c r="I206" s="114">
        <v>63</v>
      </c>
      <c r="J206" s="115">
        <f t="shared" ref="J206:L206" si="154">J136</f>
        <v>3018</v>
      </c>
      <c r="K206" s="115">
        <f t="shared" si="154"/>
        <v>2003</v>
      </c>
      <c r="L206" s="115">
        <f t="shared" si="154"/>
        <v>0</v>
      </c>
      <c r="M206" s="96"/>
      <c r="N206" s="117">
        <f>IF(F206=3,COUNTIFS($I$4:I206,I206)+2,COUNTIFS($I$4:I206,I206)+3)</f>
        <v>5</v>
      </c>
      <c r="O206" t="str">
        <f t="shared" si="142"/>
        <v>{3018,5}</v>
      </c>
      <c r="P206" t="str">
        <f t="shared" si="143"/>
        <v>{2003,5}</v>
      </c>
      <c r="Q206" t="str">
        <f t="shared" si="144"/>
        <v/>
      </c>
      <c r="R206" s="3" t="str">
        <f t="shared" si="145"/>
        <v/>
      </c>
      <c r="S206" t="str">
        <f t="array" ref="S206">[1]!LKnum(O206:R206)</f>
        <v>{{3018,5}|{2003,5}}</v>
      </c>
    </row>
    <row r="207" spans="6:19" x14ac:dyDescent="0.15">
      <c r="F207">
        <f t="array" ref="F207">MIN(_xlfn.XLOOKUP(J207:L207,共鸣关系设定!B:B,共鸣关系设定!D:D))</f>
        <v>3</v>
      </c>
      <c r="G207">
        <f t="shared" si="93"/>
        <v>4</v>
      </c>
      <c r="H207">
        <v>204</v>
      </c>
      <c r="I207" s="2">
        <v>64</v>
      </c>
      <c r="J207" s="115">
        <f t="shared" ref="J207:L207" si="155">J137</f>
        <v>3000</v>
      </c>
      <c r="K207" s="115">
        <f t="shared" si="155"/>
        <v>1017</v>
      </c>
      <c r="L207" s="115">
        <f t="shared" si="155"/>
        <v>0</v>
      </c>
      <c r="M207" s="119"/>
      <c r="N207" s="117">
        <f>IF(F207=3,COUNTIFS($I$4:I207,I207)+2,COUNTIFS($I$4:I207,I207)+3)</f>
        <v>5</v>
      </c>
      <c r="O207" t="str">
        <f t="shared" si="142"/>
        <v>{3000,5}</v>
      </c>
      <c r="P207" t="str">
        <f t="shared" si="143"/>
        <v>{1017,5}</v>
      </c>
      <c r="Q207" t="str">
        <f t="shared" si="144"/>
        <v/>
      </c>
      <c r="R207" s="3" t="str">
        <f t="shared" si="145"/>
        <v/>
      </c>
      <c r="S207" t="str">
        <f t="array" ref="S207">[1]!LKnum(O207:R207)</f>
        <v>{{3000,5}|{1017,5}}</v>
      </c>
    </row>
    <row r="208" spans="6:19" x14ac:dyDescent="0.15">
      <c r="F208">
        <f t="array" ref="F208">MIN(_xlfn.XLOOKUP(J208:L208,共鸣关系设定!B:B,共鸣关系设定!D:D))</f>
        <v>3</v>
      </c>
      <c r="G208">
        <f t="shared" si="93"/>
        <v>4</v>
      </c>
      <c r="H208">
        <v>205</v>
      </c>
      <c r="I208" s="114">
        <v>65</v>
      </c>
      <c r="J208" s="115">
        <f t="shared" ref="J208:L208" si="156">J138</f>
        <v>3010</v>
      </c>
      <c r="K208" s="115">
        <f t="shared" si="156"/>
        <v>2011</v>
      </c>
      <c r="L208" s="115">
        <f t="shared" si="156"/>
        <v>0</v>
      </c>
      <c r="M208" s="96"/>
      <c r="N208" s="117">
        <f>IF(F208=3,COUNTIFS($I$4:I208,I208)+2,COUNTIFS($I$4:I208,I208)+3)</f>
        <v>5</v>
      </c>
      <c r="O208" t="str">
        <f t="shared" si="142"/>
        <v>{3010,5}</v>
      </c>
      <c r="P208" t="str">
        <f t="shared" si="143"/>
        <v>{2011,5}</v>
      </c>
      <c r="Q208" t="str">
        <f t="shared" si="144"/>
        <v/>
      </c>
      <c r="R208" s="3" t="str">
        <f t="shared" si="145"/>
        <v/>
      </c>
      <c r="S208" t="str">
        <f t="array" ref="S208">[1]!LKnum(O208:R208)</f>
        <v>{{3010,5}|{2011,5}}</v>
      </c>
    </row>
    <row r="209" spans="6:19" x14ac:dyDescent="0.15">
      <c r="F209">
        <f t="array" ref="F209">MIN(_xlfn.XLOOKUP(J209:L209,共鸣关系设定!B:B,共鸣关系设定!D:D))</f>
        <v>3</v>
      </c>
      <c r="G209">
        <f t="shared" si="93"/>
        <v>4</v>
      </c>
      <c r="H209">
        <v>206</v>
      </c>
      <c r="I209" s="2">
        <v>66</v>
      </c>
      <c r="J209" s="115">
        <f t="shared" ref="J209:L209" si="157">J139</f>
        <v>3012</v>
      </c>
      <c r="K209" s="115">
        <f t="shared" si="157"/>
        <v>2005</v>
      </c>
      <c r="L209" s="115">
        <f t="shared" si="157"/>
        <v>0</v>
      </c>
      <c r="M209" s="119"/>
      <c r="N209" s="117">
        <f>IF(F209=3,COUNTIFS($I$4:I209,I209)+2,COUNTIFS($I$4:I209,I209)+3)</f>
        <v>5</v>
      </c>
      <c r="O209" t="str">
        <f t="shared" si="142"/>
        <v>{3012,5}</v>
      </c>
      <c r="P209" t="str">
        <f t="shared" si="143"/>
        <v>{2005,5}</v>
      </c>
      <c r="Q209" t="str">
        <f t="shared" si="144"/>
        <v/>
      </c>
      <c r="R209" s="3" t="str">
        <f t="shared" si="145"/>
        <v/>
      </c>
      <c r="S209" t="str">
        <f t="array" ref="S209">[1]!LKnum(O209:R209)</f>
        <v>{{3012,5}|{2005,5}}</v>
      </c>
    </row>
    <row r="210" spans="6:19" x14ac:dyDescent="0.15">
      <c r="F210">
        <f t="array" ref="F210">MIN(_xlfn.XLOOKUP(J210:L210,共鸣关系设定!B:B,共鸣关系设定!D:D))</f>
        <v>3</v>
      </c>
      <c r="G210">
        <f t="shared" si="93"/>
        <v>4</v>
      </c>
      <c r="H210">
        <v>207</v>
      </c>
      <c r="I210" s="114">
        <v>67</v>
      </c>
      <c r="J210" s="115">
        <f t="shared" ref="J210:L210" si="158">J140</f>
        <v>3018</v>
      </c>
      <c r="K210" s="115">
        <f t="shared" si="158"/>
        <v>2010</v>
      </c>
      <c r="L210" s="115">
        <f t="shared" si="158"/>
        <v>0</v>
      </c>
      <c r="M210" s="96"/>
      <c r="N210" s="117">
        <f>IF(F210=3,COUNTIFS($I$4:I210,I210)+2,COUNTIFS($I$4:I210,I210)+3)</f>
        <v>5</v>
      </c>
      <c r="O210" t="str">
        <f t="shared" si="142"/>
        <v>{3018,5}</v>
      </c>
      <c r="P210" t="str">
        <f t="shared" si="143"/>
        <v>{2010,5}</v>
      </c>
      <c r="Q210" t="str">
        <f t="shared" si="144"/>
        <v/>
      </c>
      <c r="R210" s="3" t="str">
        <f t="shared" si="145"/>
        <v/>
      </c>
      <c r="S210" t="str">
        <f t="array" ref="S210">[1]!LKnum(O210:R210)</f>
        <v>{{3018,5}|{2010,5}}</v>
      </c>
    </row>
    <row r="211" spans="6:19" x14ac:dyDescent="0.15">
      <c r="F211">
        <f t="array" ref="F211">MIN(_xlfn.XLOOKUP(J211:L211,共鸣关系设定!B:B,共鸣关系设定!D:D))</f>
        <v>3</v>
      </c>
      <c r="G211">
        <f t="shared" si="93"/>
        <v>3</v>
      </c>
      <c r="H211">
        <v>208</v>
      </c>
      <c r="I211" s="2">
        <v>68</v>
      </c>
      <c r="J211" s="115">
        <f t="shared" ref="J211:L211" si="159">J141</f>
        <v>3017</v>
      </c>
      <c r="K211" s="115">
        <f t="shared" si="159"/>
        <v>1017</v>
      </c>
      <c r="L211" s="115">
        <f t="shared" si="159"/>
        <v>0</v>
      </c>
      <c r="M211" s="119"/>
      <c r="N211" s="117">
        <f>IF(F211=3,COUNTIFS($I$4:I211,I211)+2,COUNTIFS($I$4:I211,I211)+3)</f>
        <v>5</v>
      </c>
      <c r="O211" t="str">
        <f t="shared" si="142"/>
        <v>{3017,5}</v>
      </c>
      <c r="P211" t="str">
        <f t="shared" si="143"/>
        <v>{1017,5}</v>
      </c>
      <c r="Q211" t="str">
        <f t="shared" si="144"/>
        <v/>
      </c>
      <c r="R211" s="3" t="str">
        <f t="shared" si="145"/>
        <v/>
      </c>
      <c r="S211" t="str">
        <f t="array" ref="S211">[1]!LKnum(O211:R211)</f>
        <v>{{3017,5}|{1017,5}}</v>
      </c>
    </row>
    <row r="212" spans="6:19" x14ac:dyDescent="0.15">
      <c r="F212">
        <f t="array" ref="F212">MIN(_xlfn.XLOOKUP(J212:L212,共鸣关系设定!B:B,共鸣关系设定!D:D))</f>
        <v>3</v>
      </c>
      <c r="G212">
        <f t="shared" si="93"/>
        <v>3</v>
      </c>
      <c r="H212">
        <v>209</v>
      </c>
      <c r="I212" s="114">
        <v>69</v>
      </c>
      <c r="J212" s="115">
        <f t="shared" ref="J212:L212" si="160">J142</f>
        <v>2012</v>
      </c>
      <c r="K212" s="115">
        <f t="shared" si="160"/>
        <v>2011</v>
      </c>
      <c r="L212" s="115">
        <f t="shared" si="160"/>
        <v>0</v>
      </c>
      <c r="M212" s="96"/>
      <c r="N212" s="117">
        <f>IF(F212=3,COUNTIFS($I$4:I212,I212)+2,COUNTIFS($I$4:I212,I212)+3)</f>
        <v>5</v>
      </c>
      <c r="O212" t="str">
        <f t="shared" si="142"/>
        <v>{2012,5}</v>
      </c>
      <c r="P212" t="str">
        <f t="shared" si="143"/>
        <v>{2011,5}</v>
      </c>
      <c r="Q212" t="str">
        <f t="shared" si="144"/>
        <v/>
      </c>
      <c r="R212" s="3" t="str">
        <f t="shared" si="145"/>
        <v/>
      </c>
      <c r="S212" t="str">
        <f t="array" ref="S212">[1]!LKnum(O212:R212)</f>
        <v>{{2012,5}|{2011,5}}</v>
      </c>
    </row>
    <row r="213" spans="6:19" x14ac:dyDescent="0.15">
      <c r="F213">
        <f t="array" ref="F213">MIN(_xlfn.XLOOKUP(J213:L213,共鸣关系设定!B:B,共鸣关系设定!D:D))</f>
        <v>5</v>
      </c>
      <c r="G213">
        <f t="shared" si="93"/>
        <v>3</v>
      </c>
      <c r="H213">
        <v>210</v>
      </c>
      <c r="I213" s="2">
        <v>70</v>
      </c>
      <c r="J213" s="115">
        <f t="shared" ref="J213:L213" si="161">J143</f>
        <v>4024</v>
      </c>
      <c r="K213" s="115">
        <f t="shared" si="161"/>
        <v>4027</v>
      </c>
      <c r="L213" s="115">
        <f t="shared" si="161"/>
        <v>0</v>
      </c>
      <c r="M213" s="119"/>
      <c r="N213" s="117">
        <f>IF(F213=3,COUNTIFS($I$4:I213,I213)+2,COUNTIFS($I$4:I213,I213)+3)</f>
        <v>6</v>
      </c>
      <c r="O213" t="str">
        <f t="shared" si="142"/>
        <v>{4024,6}</v>
      </c>
      <c r="P213" t="str">
        <f t="shared" si="143"/>
        <v>{4027,6}</v>
      </c>
      <c r="Q213" t="str">
        <f t="shared" si="144"/>
        <v/>
      </c>
      <c r="R213" s="3" t="str">
        <f t="shared" si="145"/>
        <v/>
      </c>
      <c r="S213" t="str">
        <f t="array" ref="S213">[1]!LKnum(O213:R213)</f>
        <v>{{4024,6}|{4027,6}}</v>
      </c>
    </row>
    <row r="214" spans="6:19" x14ac:dyDescent="0.15">
      <c r="F214">
        <f t="array" ref="F214">MIN(_xlfn.XLOOKUP(J214:L214,共鸣关系设定!B:B,共鸣关系设定!D:D))</f>
        <v>5</v>
      </c>
      <c r="G214">
        <f t="shared" ref="G214:G277" si="162">G133+1</f>
        <v>3</v>
      </c>
      <c r="H214">
        <v>211</v>
      </c>
      <c r="I214" s="114">
        <v>1</v>
      </c>
      <c r="J214" s="115">
        <f t="shared" ref="J214:L214" si="163">J144</f>
        <v>4033</v>
      </c>
      <c r="K214" s="115">
        <f t="shared" si="163"/>
        <v>4025</v>
      </c>
      <c r="L214" s="115">
        <f t="shared" si="163"/>
        <v>4024</v>
      </c>
      <c r="M214" s="119"/>
      <c r="N214" s="117">
        <f>IF(F214=3,COUNTIFS($I$4:I214,I214)+2,COUNTIFS($I$4:I214,I214)+3)</f>
        <v>7</v>
      </c>
      <c r="O214" t="str">
        <f t="shared" si="142"/>
        <v>{4033,7}</v>
      </c>
      <c r="P214" t="str">
        <f t="shared" si="143"/>
        <v>{4025,7}</v>
      </c>
      <c r="Q214" t="str">
        <f t="shared" si="144"/>
        <v>{4024,7}</v>
      </c>
      <c r="R214" s="3" t="str">
        <f t="shared" si="145"/>
        <v/>
      </c>
      <c r="S214" t="str">
        <f t="array" ref="S214">[1]!LKnum(O214:R214)</f>
        <v>{{4033,7}|{4025,7}|{4024,7}}</v>
      </c>
    </row>
    <row r="215" spans="6:19" x14ac:dyDescent="0.15">
      <c r="F215">
        <f t="array" ref="F215">MIN(_xlfn.XLOOKUP(J215:L215,共鸣关系设定!B:B,共鸣关系设定!D:D))</f>
        <v>7</v>
      </c>
      <c r="G215">
        <f t="shared" si="162"/>
        <v>3</v>
      </c>
      <c r="H215">
        <v>212</v>
      </c>
      <c r="I215" s="2">
        <v>2</v>
      </c>
      <c r="J215" s="115">
        <f t="shared" ref="J215:L215" si="164">J145</f>
        <v>4032</v>
      </c>
      <c r="K215" s="115">
        <f t="shared" si="164"/>
        <v>4028</v>
      </c>
      <c r="L215" s="115">
        <f t="shared" si="164"/>
        <v>4022</v>
      </c>
      <c r="M215" s="96"/>
      <c r="N215" s="117">
        <f>IF(F215=3,COUNTIFS($I$4:I215,I215)+2,COUNTIFS($I$4:I215,I215)+3)</f>
        <v>7</v>
      </c>
      <c r="O215" t="str">
        <f t="shared" si="142"/>
        <v>{4032,7}</v>
      </c>
      <c r="P215" t="str">
        <f t="shared" si="143"/>
        <v>{4028,7}</v>
      </c>
      <c r="Q215" t="str">
        <f t="shared" si="144"/>
        <v>{4022,7}</v>
      </c>
      <c r="R215" s="3" t="str">
        <f t="shared" si="145"/>
        <v/>
      </c>
      <c r="S215" t="str">
        <f t="array" ref="S215">[1]!LKnum(O215:R215)</f>
        <v>{{4032,7}|{4028,7}|{4022,7}}</v>
      </c>
    </row>
    <row r="216" spans="6:19" x14ac:dyDescent="0.15">
      <c r="F216">
        <f t="array" ref="F216">MIN(_xlfn.XLOOKUP(J216:L216,共鸣关系设定!B:B,共鸣关系设定!D:D))</f>
        <v>5</v>
      </c>
      <c r="G216">
        <f t="shared" si="162"/>
        <v>3</v>
      </c>
      <c r="H216">
        <v>213</v>
      </c>
      <c r="I216" s="114">
        <v>3</v>
      </c>
      <c r="J216" s="115">
        <f t="shared" ref="J216:L216" si="165">J146</f>
        <v>4041</v>
      </c>
      <c r="K216" s="115">
        <f t="shared" si="165"/>
        <v>4037</v>
      </c>
      <c r="L216" s="115">
        <f t="shared" si="165"/>
        <v>4032</v>
      </c>
      <c r="M216" s="119"/>
      <c r="N216" s="117">
        <f>IF(F216=3,COUNTIFS($I$4:I216,I216)+2,COUNTIFS($I$4:I216,I216)+3)</f>
        <v>7</v>
      </c>
      <c r="O216" t="str">
        <f t="shared" si="142"/>
        <v>{4041,7}</v>
      </c>
      <c r="P216" t="str">
        <f t="shared" si="143"/>
        <v>{4037,7}</v>
      </c>
      <c r="Q216" t="str">
        <f t="shared" si="144"/>
        <v>{4032,7}</v>
      </c>
      <c r="R216" s="3" t="str">
        <f t="shared" si="145"/>
        <v/>
      </c>
      <c r="S216" t="str">
        <f t="array" ref="S216">[1]!LKnum(O216:R216)</f>
        <v>{{4041,7}|{4037,7}|{4032,7}}</v>
      </c>
    </row>
    <row r="217" spans="6:19" x14ac:dyDescent="0.15">
      <c r="F217">
        <f t="array" ref="F217">MIN(_xlfn.XLOOKUP(J217:L217,共鸣关系设定!B:B,共鸣关系设定!D:D))</f>
        <v>5</v>
      </c>
      <c r="G217">
        <f t="shared" si="162"/>
        <v>3</v>
      </c>
      <c r="H217">
        <v>214</v>
      </c>
      <c r="I217" s="2">
        <v>4</v>
      </c>
      <c r="J217" s="115">
        <f t="shared" ref="J217:L217" si="166">J147</f>
        <v>4042</v>
      </c>
      <c r="K217" s="115">
        <f t="shared" si="166"/>
        <v>4037</v>
      </c>
      <c r="L217" s="115">
        <f t="shared" si="166"/>
        <v>4007</v>
      </c>
      <c r="M217" s="96"/>
      <c r="N217" s="117">
        <f>IF(F217=3,COUNTIFS($I$4:I217,I217)+2,COUNTIFS($I$4:I217,I217)+3)</f>
        <v>7</v>
      </c>
      <c r="O217" t="str">
        <f t="shared" si="142"/>
        <v>{4042,7}</v>
      </c>
      <c r="P217" t="str">
        <f t="shared" si="143"/>
        <v>{4037,7}</v>
      </c>
      <c r="Q217" t="str">
        <f t="shared" si="144"/>
        <v>{4007,7}</v>
      </c>
      <c r="R217" s="3" t="str">
        <f t="shared" si="145"/>
        <v/>
      </c>
      <c r="S217" t="str">
        <f t="array" ref="S217">[1]!LKnum(O217:R217)</f>
        <v>{{4042,7}|{4037,7}|{4007,7}}</v>
      </c>
    </row>
    <row r="218" spans="6:19" x14ac:dyDescent="0.15">
      <c r="F218">
        <f t="array" ref="F218">MIN(_xlfn.XLOOKUP(J218:L218,共鸣关系设定!B:B,共鸣关系设定!D:D))</f>
        <v>7</v>
      </c>
      <c r="G218">
        <f t="shared" si="162"/>
        <v>3</v>
      </c>
      <c r="H218">
        <v>215</v>
      </c>
      <c r="I218" s="114">
        <v>5</v>
      </c>
      <c r="J218" s="115">
        <f t="shared" ref="J218:L218" si="167">J148</f>
        <v>4039</v>
      </c>
      <c r="K218" s="115">
        <f t="shared" si="167"/>
        <v>4037</v>
      </c>
      <c r="L218" s="115">
        <f t="shared" si="167"/>
        <v>4026</v>
      </c>
      <c r="M218" s="119"/>
      <c r="N218" s="117">
        <f>IF(F218=3,COUNTIFS($I$4:I218,I218)+2,COUNTIFS($I$4:I218,I218)+3)</f>
        <v>7</v>
      </c>
      <c r="O218" t="str">
        <f t="shared" si="142"/>
        <v>{4039,7}</v>
      </c>
      <c r="P218" t="str">
        <f t="shared" si="143"/>
        <v>{4037,7}</v>
      </c>
      <c r="Q218" t="str">
        <f t="shared" si="144"/>
        <v>{4026,7}</v>
      </c>
      <c r="R218" s="3" t="str">
        <f t="shared" si="145"/>
        <v/>
      </c>
      <c r="S218" t="str">
        <f t="array" ref="S218">[1]!LKnum(O218:R218)</f>
        <v>{{4039,7}|{4037,7}|{4026,7}}</v>
      </c>
    </row>
    <row r="219" spans="6:19" x14ac:dyDescent="0.15">
      <c r="F219">
        <f t="array" ref="F219">MIN(_xlfn.XLOOKUP(J219:L219,共鸣关系设定!B:B,共鸣关系设定!D:D))</f>
        <v>7</v>
      </c>
      <c r="G219">
        <f t="shared" si="162"/>
        <v>3</v>
      </c>
      <c r="H219">
        <v>216</v>
      </c>
      <c r="I219" s="2">
        <v>6</v>
      </c>
      <c r="J219" s="115">
        <f t="shared" ref="J219:L219" si="168">J149</f>
        <v>4039</v>
      </c>
      <c r="K219" s="115">
        <f t="shared" si="168"/>
        <v>4032</v>
      </c>
      <c r="L219" s="115">
        <f t="shared" si="168"/>
        <v>4005</v>
      </c>
      <c r="M219" s="96"/>
      <c r="N219" s="117">
        <f>IF(F219=3,COUNTIFS($I$4:I219,I219)+2,COUNTIFS($I$4:I219,I219)+3)</f>
        <v>7</v>
      </c>
      <c r="O219" t="str">
        <f t="shared" si="142"/>
        <v>{4039,7}</v>
      </c>
      <c r="P219" t="str">
        <f t="shared" si="143"/>
        <v>{4032,7}</v>
      </c>
      <c r="Q219" t="str">
        <f t="shared" si="144"/>
        <v>{4005,7}</v>
      </c>
      <c r="R219" s="3" t="str">
        <f t="shared" si="145"/>
        <v/>
      </c>
      <c r="S219" t="str">
        <f t="array" ref="S219">[1]!LKnum(O219:R219)</f>
        <v>{{4039,7}|{4032,7}|{4005,7}}</v>
      </c>
    </row>
    <row r="220" spans="6:19" x14ac:dyDescent="0.15">
      <c r="F220">
        <f t="array" ref="F220">MIN(_xlfn.XLOOKUP(J220:L220,共鸣关系设定!B:B,共鸣关系设定!D:D))</f>
        <v>5</v>
      </c>
      <c r="G220">
        <f t="shared" si="162"/>
        <v>3</v>
      </c>
      <c r="H220">
        <v>217</v>
      </c>
      <c r="I220" s="114">
        <v>7</v>
      </c>
      <c r="J220" s="115">
        <f t="shared" ref="J220:L220" si="169">J150</f>
        <v>4040</v>
      </c>
      <c r="K220" s="115">
        <f t="shared" si="169"/>
        <v>4039</v>
      </c>
      <c r="L220" s="115">
        <f t="shared" si="169"/>
        <v>4038</v>
      </c>
      <c r="M220" s="119"/>
      <c r="N220" s="117">
        <f>IF(F220=3,COUNTIFS($I$4:I220,I220)+2,COUNTIFS($I$4:I220,I220)+3)</f>
        <v>7</v>
      </c>
      <c r="O220" t="str">
        <f t="shared" si="142"/>
        <v>{4040,7}</v>
      </c>
      <c r="P220" t="str">
        <f t="shared" si="143"/>
        <v>{4039,7}</v>
      </c>
      <c r="Q220" t="str">
        <f t="shared" si="144"/>
        <v>{4038,7}</v>
      </c>
      <c r="R220" s="3" t="str">
        <f t="shared" si="145"/>
        <v/>
      </c>
      <c r="S220" t="str">
        <f t="array" ref="S220">[1]!LKnum(O220:R220)</f>
        <v>{{4040,7}|{4039,7}|{4038,7}}</v>
      </c>
    </row>
    <row r="221" spans="6:19" x14ac:dyDescent="0.15">
      <c r="F221">
        <f t="array" ref="F221">MIN(_xlfn.XLOOKUP(J221:L221,共鸣关系设定!B:B,共鸣关系设定!D:D))</f>
        <v>5</v>
      </c>
      <c r="G221">
        <f t="shared" si="162"/>
        <v>3</v>
      </c>
      <c r="H221">
        <v>218</v>
      </c>
      <c r="I221" s="2">
        <v>8</v>
      </c>
      <c r="J221" s="115">
        <f t="shared" ref="J221:L221" si="170">J151</f>
        <v>4023</v>
      </c>
      <c r="K221" s="115">
        <f t="shared" si="170"/>
        <v>4016</v>
      </c>
      <c r="L221" s="115">
        <f t="shared" si="170"/>
        <v>4004</v>
      </c>
      <c r="M221" s="96"/>
      <c r="N221" s="117">
        <f>IF(F221=3,COUNTIFS($I$4:I221,I221)+2,COUNTIFS($I$4:I221,I221)+3)</f>
        <v>7</v>
      </c>
      <c r="O221" t="str">
        <f t="shared" si="142"/>
        <v>{4023,7}</v>
      </c>
      <c r="P221" t="str">
        <f t="shared" si="143"/>
        <v>{4016,7}</v>
      </c>
      <c r="Q221" t="str">
        <f t="shared" si="144"/>
        <v>{4004,7}</v>
      </c>
      <c r="R221" s="3" t="str">
        <f t="shared" si="145"/>
        <v/>
      </c>
      <c r="S221" t="str">
        <f t="array" ref="S221">[1]!LKnum(O221:R221)</f>
        <v>{{4023,7}|{4016,7}|{4004,7}}</v>
      </c>
    </row>
    <row r="222" spans="6:19" x14ac:dyDescent="0.15">
      <c r="F222">
        <f t="array" ref="F222">MIN(_xlfn.XLOOKUP(J222:L222,共鸣关系设定!B:B,共鸣关系设定!D:D))</f>
        <v>5</v>
      </c>
      <c r="G222">
        <f t="shared" si="162"/>
        <v>3</v>
      </c>
      <c r="H222">
        <v>219</v>
      </c>
      <c r="I222" s="114">
        <v>9</v>
      </c>
      <c r="J222" s="115">
        <f t="shared" ref="J222:L222" si="171">J152</f>
        <v>4000</v>
      </c>
      <c r="K222" s="115">
        <f t="shared" si="171"/>
        <v>2016</v>
      </c>
      <c r="L222" s="115">
        <f t="shared" si="171"/>
        <v>0</v>
      </c>
      <c r="M222" s="119"/>
      <c r="N222" s="117">
        <f>IF(F222=3,COUNTIFS($I$4:I222,I222)+2,COUNTIFS($I$4:I222,I222)+3)</f>
        <v>7</v>
      </c>
      <c r="O222" t="str">
        <f t="shared" si="142"/>
        <v>{4000,7}</v>
      </c>
      <c r="P222" t="str">
        <f t="shared" si="143"/>
        <v>{2016,7}</v>
      </c>
      <c r="Q222" t="str">
        <f t="shared" si="144"/>
        <v/>
      </c>
      <c r="R222" s="3" t="str">
        <f t="shared" si="145"/>
        <v/>
      </c>
      <c r="S222" t="str">
        <f t="array" ref="S222">[1]!LKnum(O222:R222)</f>
        <v>{{4000,7}|{2016,7}}</v>
      </c>
    </row>
    <row r="223" spans="6:19" x14ac:dyDescent="0.15">
      <c r="F223">
        <f t="array" ref="F223">MIN(_xlfn.XLOOKUP(J223:L223,共鸣关系设定!B:B,共鸣关系设定!D:D))</f>
        <v>7</v>
      </c>
      <c r="G223">
        <f t="shared" si="162"/>
        <v>3</v>
      </c>
      <c r="H223">
        <v>220</v>
      </c>
      <c r="I223" s="2">
        <v>10</v>
      </c>
      <c r="J223" s="115">
        <f t="shared" ref="J223:L223" si="172">J153</f>
        <v>4036</v>
      </c>
      <c r="K223" s="115">
        <f t="shared" si="172"/>
        <v>4027</v>
      </c>
      <c r="L223" s="115">
        <f t="shared" si="172"/>
        <v>4007</v>
      </c>
      <c r="M223" s="119"/>
      <c r="N223" s="117">
        <f>IF(F223=3,COUNTIFS($I$4:I223,I223)+2,COUNTIFS($I$4:I223,I223)+3)</f>
        <v>7</v>
      </c>
      <c r="O223" t="str">
        <f t="shared" si="142"/>
        <v>{4036,7}</v>
      </c>
      <c r="P223" t="str">
        <f t="shared" si="143"/>
        <v>{4027,7}</v>
      </c>
      <c r="Q223" t="str">
        <f t="shared" si="144"/>
        <v>{4007,7}</v>
      </c>
      <c r="R223" s="3" t="str">
        <f t="shared" si="145"/>
        <v/>
      </c>
      <c r="S223" t="str">
        <f t="array" ref="S223">[1]!LKnum(O223:R223)</f>
        <v>{{4036,7}|{4027,7}|{4007,7}}</v>
      </c>
    </row>
    <row r="224" spans="6:19" x14ac:dyDescent="0.15">
      <c r="F224">
        <f t="array" ref="F224">MIN(_xlfn.XLOOKUP(J224:L224,共鸣关系设定!B:B,共鸣关系设定!D:D))</f>
        <v>5</v>
      </c>
      <c r="G224">
        <f t="shared" si="162"/>
        <v>3</v>
      </c>
      <c r="H224">
        <v>221</v>
      </c>
      <c r="I224" s="114">
        <v>11</v>
      </c>
      <c r="J224" s="115">
        <f t="shared" ref="J224:L224" si="173">J154</f>
        <v>4038</v>
      </c>
      <c r="K224" s="115">
        <f t="shared" si="173"/>
        <v>4025</v>
      </c>
      <c r="L224" s="115">
        <f t="shared" si="173"/>
        <v>4002</v>
      </c>
      <c r="M224" s="96"/>
      <c r="N224" s="117">
        <f>IF(F224=3,COUNTIFS($I$4:I224,I224)+2,COUNTIFS($I$4:I224,I224)+3)</f>
        <v>7</v>
      </c>
      <c r="O224" t="str">
        <f t="shared" si="142"/>
        <v>{4038,7}</v>
      </c>
      <c r="P224" t="str">
        <f t="shared" si="143"/>
        <v>{4025,7}</v>
      </c>
      <c r="Q224" t="str">
        <f t="shared" si="144"/>
        <v>{4002,7}</v>
      </c>
      <c r="R224" s="3" t="str">
        <f t="shared" si="145"/>
        <v/>
      </c>
      <c r="S224" t="str">
        <f t="array" ref="S224">[1]!LKnum(O224:R224)</f>
        <v>{{4038,7}|{4025,7}|{4002,7}}</v>
      </c>
    </row>
    <row r="225" spans="6:19" x14ac:dyDescent="0.15">
      <c r="F225">
        <f t="array" ref="F225">MIN(_xlfn.XLOOKUP(J225:L225,共鸣关系设定!B:B,共鸣关系设定!D:D))</f>
        <v>5</v>
      </c>
      <c r="G225">
        <f t="shared" si="162"/>
        <v>3</v>
      </c>
      <c r="H225">
        <v>222</v>
      </c>
      <c r="I225" s="2">
        <v>12</v>
      </c>
      <c r="J225" s="115">
        <f t="shared" ref="J225:L225" si="174">J155</f>
        <v>4030</v>
      </c>
      <c r="K225" s="115">
        <f t="shared" si="174"/>
        <v>3008</v>
      </c>
      <c r="L225" s="115">
        <f t="shared" si="174"/>
        <v>0</v>
      </c>
      <c r="M225" s="119"/>
      <c r="N225" s="117">
        <f>IF(F225=3,COUNTIFS($I$4:I225,I225)+2,COUNTIFS($I$4:I225,I225)+3)</f>
        <v>7</v>
      </c>
      <c r="O225" t="str">
        <f t="shared" si="142"/>
        <v>{4030,7}</v>
      </c>
      <c r="P225" t="str">
        <f t="shared" si="143"/>
        <v>{3008,7}</v>
      </c>
      <c r="Q225" t="str">
        <f t="shared" si="144"/>
        <v/>
      </c>
      <c r="R225" s="3" t="str">
        <f t="shared" si="145"/>
        <v/>
      </c>
      <c r="S225" t="str">
        <f t="array" ref="S225">[1]!LKnum(O225:R225)</f>
        <v>{{4030,7}|{3008,7}}</v>
      </c>
    </row>
    <row r="226" spans="6:19" x14ac:dyDescent="0.15">
      <c r="F226">
        <f t="array" ref="F226">MIN(_xlfn.XLOOKUP(J226:L226,共鸣关系设定!B:B,共鸣关系设定!D:D))</f>
        <v>5</v>
      </c>
      <c r="G226">
        <f t="shared" si="162"/>
        <v>3</v>
      </c>
      <c r="H226">
        <v>223</v>
      </c>
      <c r="I226" s="114">
        <v>13</v>
      </c>
      <c r="J226" s="115">
        <f t="shared" ref="J226:L226" si="175">J156</f>
        <v>4031</v>
      </c>
      <c r="K226" s="115">
        <f t="shared" si="175"/>
        <v>4028</v>
      </c>
      <c r="L226" s="115">
        <f t="shared" si="175"/>
        <v>0</v>
      </c>
      <c r="M226" s="96"/>
      <c r="N226" s="117">
        <f>IF(F226=3,COUNTIFS($I$4:I226,I226)+2,COUNTIFS($I$4:I226,I226)+3)</f>
        <v>7</v>
      </c>
      <c r="O226" t="str">
        <f t="shared" si="142"/>
        <v>{4031,7}</v>
      </c>
      <c r="P226" t="str">
        <f t="shared" si="143"/>
        <v>{4028,7}</v>
      </c>
      <c r="Q226" t="str">
        <f t="shared" si="144"/>
        <v/>
      </c>
      <c r="R226" s="3" t="str">
        <f t="shared" si="145"/>
        <v/>
      </c>
      <c r="S226" t="str">
        <f t="array" ref="S226">[1]!LKnum(O226:R226)</f>
        <v>{{4031,7}|{4028,7}}</v>
      </c>
    </row>
    <row r="227" spans="6:19" x14ac:dyDescent="0.15">
      <c r="F227">
        <f t="array" ref="F227">MIN(_xlfn.XLOOKUP(J227:L227,共鸣关系设定!B:B,共鸣关系设定!D:D))</f>
        <v>5</v>
      </c>
      <c r="G227">
        <f t="shared" si="162"/>
        <v>3</v>
      </c>
      <c r="H227">
        <v>224</v>
      </c>
      <c r="I227" s="2">
        <v>14</v>
      </c>
      <c r="J227" s="115">
        <f t="shared" ref="J227:L227" si="176">J157</f>
        <v>4022</v>
      </c>
      <c r="K227" s="115">
        <f t="shared" si="176"/>
        <v>3010</v>
      </c>
      <c r="L227" s="115">
        <f t="shared" si="176"/>
        <v>0</v>
      </c>
      <c r="M227" s="119"/>
      <c r="N227" s="117">
        <f>IF(F227=3,COUNTIFS($I$4:I227,I227)+2,COUNTIFS($I$4:I227,I227)+3)</f>
        <v>7</v>
      </c>
      <c r="O227" t="str">
        <f t="shared" si="142"/>
        <v>{4022,7}</v>
      </c>
      <c r="P227" t="str">
        <f t="shared" si="143"/>
        <v>{3010,7}</v>
      </c>
      <c r="Q227" t="str">
        <f t="shared" si="144"/>
        <v/>
      </c>
      <c r="R227" s="3" t="str">
        <f t="shared" si="145"/>
        <v/>
      </c>
      <c r="S227" t="str">
        <f t="array" ref="S227">[1]!LKnum(O227:R227)</f>
        <v>{{4022,7}|{3010,7}}</v>
      </c>
    </row>
    <row r="228" spans="6:19" x14ac:dyDescent="0.15">
      <c r="F228">
        <f t="array" ref="F228">MIN(_xlfn.XLOOKUP(J228:L228,共鸣关系设定!B:B,共鸣关系设定!D:D))</f>
        <v>5</v>
      </c>
      <c r="G228">
        <f t="shared" si="162"/>
        <v>3</v>
      </c>
      <c r="H228">
        <v>225</v>
      </c>
      <c r="I228" s="114">
        <v>15</v>
      </c>
      <c r="J228" s="115">
        <f t="shared" ref="J228:L228" si="177">J158</f>
        <v>4033</v>
      </c>
      <c r="K228" s="115">
        <f t="shared" si="177"/>
        <v>4030</v>
      </c>
      <c r="L228" s="115">
        <f t="shared" si="177"/>
        <v>4021</v>
      </c>
      <c r="M228" s="96"/>
      <c r="N228" s="117">
        <f>IF(F228=3,COUNTIFS($I$4:I228,I228)+2,COUNTIFS($I$4:I228,I228)+3)</f>
        <v>7</v>
      </c>
      <c r="O228" t="str">
        <f t="shared" si="142"/>
        <v>{4033,7}</v>
      </c>
      <c r="P228" t="str">
        <f t="shared" si="143"/>
        <v>{4030,7}</v>
      </c>
      <c r="Q228" t="str">
        <f t="shared" si="144"/>
        <v>{4021,7}</v>
      </c>
      <c r="R228" s="3" t="str">
        <f t="shared" si="145"/>
        <v/>
      </c>
      <c r="S228" t="str">
        <f t="array" ref="S228">[1]!LKnum(O228:R228)</f>
        <v>{{4033,7}|{4030,7}|{4021,7}}</v>
      </c>
    </row>
    <row r="229" spans="6:19" x14ac:dyDescent="0.15">
      <c r="F229">
        <f t="array" ref="F229">MIN(_xlfn.XLOOKUP(J229:L229,共鸣关系设定!B:B,共鸣关系设定!D:D))</f>
        <v>5</v>
      </c>
      <c r="G229">
        <f t="shared" si="162"/>
        <v>3</v>
      </c>
      <c r="H229">
        <v>226</v>
      </c>
      <c r="I229" s="2">
        <v>16</v>
      </c>
      <c r="J229" s="115">
        <f t="shared" ref="J229:L229" si="178">J159</f>
        <v>4035</v>
      </c>
      <c r="K229" s="115">
        <f t="shared" si="178"/>
        <v>4026</v>
      </c>
      <c r="L229" s="115">
        <f t="shared" si="178"/>
        <v>4019</v>
      </c>
      <c r="M229" s="119"/>
      <c r="N229" s="117">
        <f>IF(F229=3,COUNTIFS($I$4:I229,I229)+2,COUNTIFS($I$4:I229,I229)+3)</f>
        <v>7</v>
      </c>
      <c r="O229" t="str">
        <f t="shared" si="142"/>
        <v>{4035,7}</v>
      </c>
      <c r="P229" t="str">
        <f t="shared" si="143"/>
        <v>{4026,7}</v>
      </c>
      <c r="Q229" t="str">
        <f t="shared" si="144"/>
        <v>{4019,7}</v>
      </c>
      <c r="R229" s="3" t="str">
        <f t="shared" si="145"/>
        <v/>
      </c>
      <c r="S229" t="str">
        <f t="array" ref="S229">[1]!LKnum(O229:R229)</f>
        <v>{{4035,7}|{4026,7}|{4019,7}}</v>
      </c>
    </row>
    <row r="230" spans="6:19" x14ac:dyDescent="0.15">
      <c r="F230">
        <f t="array" ref="F230">MIN(_xlfn.XLOOKUP(J230:L230,共鸣关系设定!B:B,共鸣关系设定!D:D))</f>
        <v>7</v>
      </c>
      <c r="G230">
        <f t="shared" si="162"/>
        <v>3</v>
      </c>
      <c r="H230">
        <v>227</v>
      </c>
      <c r="I230" s="114">
        <v>17</v>
      </c>
      <c r="J230" s="115">
        <f t="shared" ref="J230:L230" si="179">J160</f>
        <v>4019</v>
      </c>
      <c r="K230" s="115">
        <f t="shared" si="179"/>
        <v>4012</v>
      </c>
      <c r="L230" s="115">
        <f t="shared" si="179"/>
        <v>0</v>
      </c>
      <c r="M230" s="96"/>
      <c r="N230" s="117">
        <f>IF(F230=3,COUNTIFS($I$4:I230,I230)+2,COUNTIFS($I$4:I230,I230)+3)</f>
        <v>7</v>
      </c>
      <c r="O230" t="str">
        <f t="shared" si="142"/>
        <v>{4019,7}</v>
      </c>
      <c r="P230" t="str">
        <f t="shared" si="143"/>
        <v>{4012,7}</v>
      </c>
      <c r="Q230" t="str">
        <f t="shared" si="144"/>
        <v/>
      </c>
      <c r="R230" s="3" t="str">
        <f t="shared" si="145"/>
        <v/>
      </c>
      <c r="S230" t="str">
        <f t="array" ref="S230">[1]!LKnum(O230:R230)</f>
        <v>{{4019,7}|{4012,7}}</v>
      </c>
    </row>
    <row r="231" spans="6:19" x14ac:dyDescent="0.15">
      <c r="F231">
        <f t="array" ref="F231">MIN(_xlfn.XLOOKUP(J231:L231,共鸣关系设定!B:B,共鸣关系设定!D:D))</f>
        <v>7</v>
      </c>
      <c r="G231">
        <f t="shared" si="162"/>
        <v>3</v>
      </c>
      <c r="H231">
        <v>228</v>
      </c>
      <c r="I231" s="2">
        <v>18</v>
      </c>
      <c r="J231" s="115">
        <f t="shared" ref="J231:L231" si="180">J161</f>
        <v>4036</v>
      </c>
      <c r="K231" s="115">
        <f t="shared" si="180"/>
        <v>4014</v>
      </c>
      <c r="L231" s="115">
        <f t="shared" si="180"/>
        <v>0</v>
      </c>
      <c r="M231" s="119"/>
      <c r="N231" s="117">
        <f>IF(F231=3,COUNTIFS($I$4:I231,I231)+2,COUNTIFS($I$4:I231,I231)+3)</f>
        <v>7</v>
      </c>
      <c r="O231" t="str">
        <f t="shared" si="142"/>
        <v>{4036,7}</v>
      </c>
      <c r="P231" t="str">
        <f t="shared" si="143"/>
        <v>{4014,7}</v>
      </c>
      <c r="Q231" t="str">
        <f t="shared" si="144"/>
        <v/>
      </c>
      <c r="R231" s="3" t="str">
        <f t="shared" si="145"/>
        <v/>
      </c>
      <c r="S231" t="str">
        <f t="array" ref="S231">[1]!LKnum(O231:R231)</f>
        <v>{{4036,7}|{4014,7}}</v>
      </c>
    </row>
    <row r="232" spans="6:19" x14ac:dyDescent="0.15">
      <c r="F232">
        <f t="array" ref="F232">MIN(_xlfn.XLOOKUP(J232:L232,共鸣关系设定!B:B,共鸣关系设定!D:D))</f>
        <v>3</v>
      </c>
      <c r="G232">
        <f t="shared" si="162"/>
        <v>3</v>
      </c>
      <c r="H232">
        <v>229</v>
      </c>
      <c r="I232" s="114">
        <v>19</v>
      </c>
      <c r="J232" s="115">
        <f t="shared" ref="J232:L232" si="181">J162</f>
        <v>3015</v>
      </c>
      <c r="K232" s="115">
        <f t="shared" si="181"/>
        <v>3013</v>
      </c>
      <c r="L232" s="115">
        <f t="shared" si="181"/>
        <v>0</v>
      </c>
      <c r="M232" s="119"/>
      <c r="N232" s="117">
        <f>IF(F232=3,COUNTIFS($I$4:I232,I232)+2,COUNTIFS($I$4:I232,I232)+3)</f>
        <v>6</v>
      </c>
      <c r="O232" t="str">
        <f t="shared" si="142"/>
        <v>{3015,6}</v>
      </c>
      <c r="P232" t="str">
        <f t="shared" si="143"/>
        <v>{3013,6}</v>
      </c>
      <c r="Q232" t="str">
        <f t="shared" si="144"/>
        <v/>
      </c>
      <c r="R232" s="3" t="str">
        <f t="shared" si="145"/>
        <v/>
      </c>
      <c r="S232" t="str">
        <f t="array" ref="S232">[1]!LKnum(O232:R232)</f>
        <v>{{3015,6}|{3013,6}}</v>
      </c>
    </row>
    <row r="233" spans="6:19" x14ac:dyDescent="0.15">
      <c r="F233">
        <f t="array" ref="F233">MIN(_xlfn.XLOOKUP(J233:L233,共鸣关系设定!B:B,共鸣关系设定!D:D))</f>
        <v>3</v>
      </c>
      <c r="G233">
        <f t="shared" si="162"/>
        <v>3</v>
      </c>
      <c r="H233">
        <v>230</v>
      </c>
      <c r="I233" s="2">
        <v>20</v>
      </c>
      <c r="J233" s="115">
        <f t="shared" ref="J233:L233" si="182">J163</f>
        <v>3000</v>
      </c>
      <c r="K233" s="115">
        <f t="shared" si="182"/>
        <v>2006</v>
      </c>
      <c r="L233" s="115">
        <f t="shared" si="182"/>
        <v>0</v>
      </c>
      <c r="M233" s="96"/>
      <c r="N233" s="117">
        <f>IF(F233=3,COUNTIFS($I$4:I233,I233)+2,COUNTIFS($I$4:I233,I233)+3)</f>
        <v>6</v>
      </c>
      <c r="O233" t="str">
        <f t="shared" si="142"/>
        <v>{3000,6}</v>
      </c>
      <c r="P233" t="str">
        <f t="shared" si="143"/>
        <v>{2006,6}</v>
      </c>
      <c r="Q233" t="str">
        <f t="shared" si="144"/>
        <v/>
      </c>
      <c r="R233" s="3" t="str">
        <f t="shared" si="145"/>
        <v/>
      </c>
      <c r="S233" t="str">
        <f t="array" ref="S233">[1]!LKnum(O233:R233)</f>
        <v>{{3000,6}|{2006,6}}</v>
      </c>
    </row>
    <row r="234" spans="6:19" x14ac:dyDescent="0.15">
      <c r="F234">
        <f t="array" ref="F234">MIN(_xlfn.XLOOKUP(J234:L234,共鸣关系设定!B:B,共鸣关系设定!D:D))</f>
        <v>3</v>
      </c>
      <c r="G234">
        <f t="shared" si="162"/>
        <v>3</v>
      </c>
      <c r="H234">
        <v>231</v>
      </c>
      <c r="I234" s="114">
        <v>21</v>
      </c>
      <c r="J234" s="115">
        <f t="shared" ref="J234:L234" si="183">J164</f>
        <v>3009</v>
      </c>
      <c r="K234" s="115">
        <f t="shared" si="183"/>
        <v>3004</v>
      </c>
      <c r="L234" s="115">
        <f t="shared" si="183"/>
        <v>2010</v>
      </c>
      <c r="M234" s="119"/>
      <c r="N234" s="117">
        <f>IF(F234=3,COUNTIFS($I$4:I234,I234)+2,COUNTIFS($I$4:I234,I234)+3)</f>
        <v>6</v>
      </c>
      <c r="O234" t="str">
        <f t="shared" si="142"/>
        <v>{3009,6}</v>
      </c>
      <c r="P234" t="str">
        <f t="shared" si="143"/>
        <v>{3004,6}</v>
      </c>
      <c r="Q234" t="str">
        <f t="shared" si="144"/>
        <v>{2010,6}</v>
      </c>
      <c r="R234" s="3" t="str">
        <f t="shared" si="145"/>
        <v/>
      </c>
      <c r="S234" t="str">
        <f t="array" ref="S234">[1]!LKnum(O234:R234)</f>
        <v>{{3009,6}|{3004,6}|{2010,6}}</v>
      </c>
    </row>
    <row r="235" spans="6:19" x14ac:dyDescent="0.15">
      <c r="F235">
        <f t="array" ref="F235">MIN(_xlfn.XLOOKUP(J235:L235,共鸣关系设定!B:B,共鸣关系设定!D:D))</f>
        <v>3</v>
      </c>
      <c r="G235">
        <f t="shared" si="162"/>
        <v>4</v>
      </c>
      <c r="H235">
        <v>232</v>
      </c>
      <c r="I235" s="2">
        <v>22</v>
      </c>
      <c r="J235" s="115">
        <f t="shared" ref="J235:L235" si="184">J165</f>
        <v>2015</v>
      </c>
      <c r="K235" s="115">
        <f t="shared" si="184"/>
        <v>2012</v>
      </c>
      <c r="L235" s="115">
        <f t="shared" si="184"/>
        <v>0</v>
      </c>
      <c r="M235" s="96"/>
      <c r="N235" s="117">
        <f>IF(F235=3,COUNTIFS($I$4:I235,I235)+2,COUNTIFS($I$4:I235,I235)+3)</f>
        <v>6</v>
      </c>
      <c r="O235" t="str">
        <f t="shared" si="142"/>
        <v>{2015,6}</v>
      </c>
      <c r="P235" t="str">
        <f t="shared" si="143"/>
        <v>{2012,6}</v>
      </c>
      <c r="Q235" t="str">
        <f t="shared" si="144"/>
        <v/>
      </c>
      <c r="R235" s="3" t="str">
        <f t="shared" si="145"/>
        <v/>
      </c>
      <c r="S235" t="str">
        <f t="array" ref="S235">[1]!LKnum(O235:R235)</f>
        <v>{{2015,6}|{2012,6}}</v>
      </c>
    </row>
    <row r="236" spans="6:19" x14ac:dyDescent="0.15">
      <c r="F236">
        <f t="array" ref="F236">MIN(_xlfn.XLOOKUP(J236:L236,共鸣关系设定!B:B,共鸣关系设定!D:D))</f>
        <v>3</v>
      </c>
      <c r="G236">
        <f t="shared" si="162"/>
        <v>5</v>
      </c>
      <c r="H236">
        <v>233</v>
      </c>
      <c r="I236" s="114">
        <v>23</v>
      </c>
      <c r="J236" s="115">
        <f t="shared" ref="J236:L236" si="185">J166</f>
        <v>3017</v>
      </c>
      <c r="K236" s="115">
        <f t="shared" si="185"/>
        <v>3016</v>
      </c>
      <c r="L236" s="115">
        <f t="shared" si="185"/>
        <v>0</v>
      </c>
      <c r="M236" s="119"/>
      <c r="N236" s="117">
        <f>IF(F236=3,COUNTIFS($I$4:I236,I236)+2,COUNTIFS($I$4:I236,I236)+3)</f>
        <v>6</v>
      </c>
      <c r="O236" t="str">
        <f t="shared" si="142"/>
        <v>{3017,6}</v>
      </c>
      <c r="P236" t="str">
        <f t="shared" si="143"/>
        <v>{3016,6}</v>
      </c>
      <c r="Q236" t="str">
        <f t="shared" si="144"/>
        <v/>
      </c>
      <c r="R236" s="3" t="str">
        <f t="shared" si="145"/>
        <v/>
      </c>
      <c r="S236" t="str">
        <f t="array" ref="S236">[1]!LKnum(O236:R236)</f>
        <v>{{3017,6}|{3016,6}}</v>
      </c>
    </row>
    <row r="237" spans="6:19" x14ac:dyDescent="0.15">
      <c r="F237">
        <f t="array" ref="F237">MIN(_xlfn.XLOOKUP(J237:L237,共鸣关系设定!B:B,共鸣关系设定!D:D))</f>
        <v>5</v>
      </c>
      <c r="G237">
        <f t="shared" si="162"/>
        <v>5</v>
      </c>
      <c r="H237">
        <v>234</v>
      </c>
      <c r="I237" s="2">
        <v>24</v>
      </c>
      <c r="J237" s="115">
        <f t="shared" ref="J237:L237" si="186">J167</f>
        <v>4041</v>
      </c>
      <c r="K237" s="115">
        <f t="shared" si="186"/>
        <v>4024</v>
      </c>
      <c r="L237" s="115">
        <f t="shared" si="186"/>
        <v>4019</v>
      </c>
      <c r="M237" s="96"/>
      <c r="N237" s="117">
        <f>IF(F237=3,COUNTIFS($I$4:I237,I237)+2,COUNTIFS($I$4:I237,I237)+3)</f>
        <v>7</v>
      </c>
      <c r="O237" t="str">
        <f t="shared" si="142"/>
        <v>{4041,7}</v>
      </c>
      <c r="P237" t="str">
        <f t="shared" si="143"/>
        <v>{4024,7}</v>
      </c>
      <c r="Q237" t="str">
        <f t="shared" si="144"/>
        <v>{4019,7}</v>
      </c>
      <c r="R237" s="3" t="str">
        <f t="shared" si="145"/>
        <v/>
      </c>
      <c r="S237" t="str">
        <f t="array" ref="S237">[1]!LKnum(O237:R237)</f>
        <v>{{4041,7}|{4024,7}|{4019,7}}</v>
      </c>
    </row>
    <row r="238" spans="6:19" x14ac:dyDescent="0.15">
      <c r="F238">
        <f t="array" ref="F238">MIN(_xlfn.XLOOKUP(J238:L238,共鸣关系设定!B:B,共鸣关系设定!D:D))</f>
        <v>5</v>
      </c>
      <c r="G238">
        <f t="shared" si="162"/>
        <v>5</v>
      </c>
      <c r="H238">
        <v>235</v>
      </c>
      <c r="I238" s="114">
        <v>25</v>
      </c>
      <c r="J238" s="115">
        <f t="shared" ref="J238:L238" si="187">J168</f>
        <v>4042</v>
      </c>
      <c r="K238" s="115">
        <f t="shared" si="187"/>
        <v>4036</v>
      </c>
      <c r="L238" s="115">
        <f t="shared" si="187"/>
        <v>4002</v>
      </c>
      <c r="M238" s="119"/>
      <c r="N238" s="117">
        <f>IF(F238=3,COUNTIFS($I$4:I238,I238)+2,COUNTIFS($I$4:I238,I238)+3)</f>
        <v>7</v>
      </c>
      <c r="O238" t="str">
        <f t="shared" si="142"/>
        <v>{4042,7}</v>
      </c>
      <c r="P238" t="str">
        <f t="shared" si="143"/>
        <v>{4036,7}</v>
      </c>
      <c r="Q238" t="str">
        <f t="shared" si="144"/>
        <v>{4002,7}</v>
      </c>
      <c r="R238" s="3" t="str">
        <f t="shared" si="145"/>
        <v/>
      </c>
      <c r="S238" t="str">
        <f t="array" ref="S238">[1]!LKnum(O238:R238)</f>
        <v>{{4042,7}|{4036,7}|{4002,7}}</v>
      </c>
    </row>
    <row r="239" spans="6:19" x14ac:dyDescent="0.15">
      <c r="F239">
        <f t="array" ref="F239">MIN(_xlfn.XLOOKUP(J239:L239,共鸣关系设定!B:B,共鸣关系设定!D:D))</f>
        <v>5</v>
      </c>
      <c r="G239">
        <f t="shared" si="162"/>
        <v>5</v>
      </c>
      <c r="H239">
        <v>236</v>
      </c>
      <c r="I239" s="2">
        <v>26</v>
      </c>
      <c r="J239" s="115">
        <f t="shared" ref="J239:L239" si="188">J169</f>
        <v>4041</v>
      </c>
      <c r="K239" s="115">
        <f t="shared" si="188"/>
        <v>4023</v>
      </c>
      <c r="L239" s="115">
        <f t="shared" si="188"/>
        <v>4007</v>
      </c>
      <c r="M239" s="96"/>
      <c r="N239" s="117">
        <f>IF(F239=3,COUNTIFS($I$4:I239,I239)+2,COUNTIFS($I$4:I239,I239)+3)</f>
        <v>7</v>
      </c>
      <c r="O239" t="str">
        <f t="shared" si="142"/>
        <v>{4041,7}</v>
      </c>
      <c r="P239" t="str">
        <f t="shared" si="143"/>
        <v>{4023,7}</v>
      </c>
      <c r="Q239" t="str">
        <f t="shared" si="144"/>
        <v>{4007,7}</v>
      </c>
      <c r="R239" s="3" t="str">
        <f t="shared" si="145"/>
        <v/>
      </c>
      <c r="S239" t="str">
        <f t="array" ref="S239">[1]!LKnum(O239:R239)</f>
        <v>{{4041,7}|{4023,7}|{4007,7}}</v>
      </c>
    </row>
    <row r="240" spans="6:19" x14ac:dyDescent="0.15">
      <c r="F240">
        <f t="array" ref="F240">MIN(_xlfn.XLOOKUP(J240:L240,共鸣关系设定!B:B,共鸣关系设定!D:D))</f>
        <v>5</v>
      </c>
      <c r="G240">
        <f t="shared" si="162"/>
        <v>5</v>
      </c>
      <c r="H240">
        <v>237</v>
      </c>
      <c r="I240" s="114">
        <v>27</v>
      </c>
      <c r="J240" s="115">
        <f t="shared" ref="J240:L240" si="189">J170</f>
        <v>4042</v>
      </c>
      <c r="K240" s="115">
        <f t="shared" si="189"/>
        <v>4035</v>
      </c>
      <c r="L240" s="115">
        <f t="shared" si="189"/>
        <v>4016</v>
      </c>
      <c r="M240" s="119"/>
      <c r="N240" s="117">
        <f>IF(F240=3,COUNTIFS($I$4:I240,I240)+2,COUNTIFS($I$4:I240,I240)+3)</f>
        <v>7</v>
      </c>
      <c r="O240" t="str">
        <f t="shared" si="142"/>
        <v>{4042,7}</v>
      </c>
      <c r="P240" t="str">
        <f t="shared" si="143"/>
        <v>{4035,7}</v>
      </c>
      <c r="Q240" t="str">
        <f t="shared" si="144"/>
        <v>{4016,7}</v>
      </c>
      <c r="R240" s="3" t="str">
        <f t="shared" si="145"/>
        <v/>
      </c>
      <c r="S240" t="str">
        <f t="array" ref="S240">[1]!LKnum(O240:R240)</f>
        <v>{{4042,7}|{4035,7}|{4016,7}}</v>
      </c>
    </row>
    <row r="241" spans="6:19" x14ac:dyDescent="0.15">
      <c r="F241">
        <f t="array" ref="F241">MIN(_xlfn.XLOOKUP(J241:L241,共鸣关系设定!B:B,共鸣关系设定!D:D))</f>
        <v>5</v>
      </c>
      <c r="G241">
        <f t="shared" si="162"/>
        <v>5</v>
      </c>
      <c r="H241">
        <v>238</v>
      </c>
      <c r="I241" s="2">
        <v>28</v>
      </c>
      <c r="J241" s="115">
        <f t="shared" ref="J241:L241" si="190">J171</f>
        <v>4031</v>
      </c>
      <c r="K241" s="115">
        <f t="shared" si="190"/>
        <v>4026</v>
      </c>
      <c r="L241" s="115">
        <f t="shared" si="190"/>
        <v>4000</v>
      </c>
      <c r="M241" s="96"/>
      <c r="N241" s="117">
        <f>IF(F241=3,COUNTIFS($I$4:I241,I241)+2,COUNTIFS($I$4:I241,I241)+3)</f>
        <v>7</v>
      </c>
      <c r="O241" t="str">
        <f t="shared" si="142"/>
        <v>{4031,7}</v>
      </c>
      <c r="P241" t="str">
        <f t="shared" si="143"/>
        <v>{4026,7}</v>
      </c>
      <c r="Q241" t="str">
        <f t="shared" si="144"/>
        <v>{4000,7}</v>
      </c>
      <c r="R241" s="3" t="str">
        <f t="shared" si="145"/>
        <v/>
      </c>
      <c r="S241" t="str">
        <f t="array" ref="S241">[1]!LKnum(O241:R241)</f>
        <v>{{4031,7}|{4026,7}|{4000,7}}</v>
      </c>
    </row>
    <row r="242" spans="6:19" x14ac:dyDescent="0.15">
      <c r="F242">
        <f t="array" ref="F242">MIN(_xlfn.XLOOKUP(J242:L242,共鸣关系设定!B:B,共鸣关系设定!D:D))</f>
        <v>5</v>
      </c>
      <c r="G242">
        <f t="shared" si="162"/>
        <v>5</v>
      </c>
      <c r="H242">
        <v>239</v>
      </c>
      <c r="I242" s="114">
        <v>29</v>
      </c>
      <c r="J242" s="115">
        <f t="shared" ref="J242:L242" si="191">J172</f>
        <v>4027</v>
      </c>
      <c r="K242" s="115">
        <f t="shared" si="191"/>
        <v>4014</v>
      </c>
      <c r="L242" s="115">
        <f t="shared" si="191"/>
        <v>4004</v>
      </c>
      <c r="M242" s="119"/>
      <c r="N242" s="117">
        <f>IF(F242=3,COUNTIFS($I$4:I242,I242)+2,COUNTIFS($I$4:I242,I242)+3)</f>
        <v>7</v>
      </c>
      <c r="O242" t="str">
        <f t="shared" si="142"/>
        <v>{4027,7}</v>
      </c>
      <c r="P242" t="str">
        <f t="shared" si="143"/>
        <v>{4014,7}</v>
      </c>
      <c r="Q242" t="str">
        <f t="shared" si="144"/>
        <v>{4004,7}</v>
      </c>
      <c r="R242" s="3" t="str">
        <f t="shared" si="145"/>
        <v/>
      </c>
      <c r="S242" t="str">
        <f t="array" ref="S242">[1]!LKnum(O242:R242)</f>
        <v>{{4027,7}|{4014,7}|{4004,7}}</v>
      </c>
    </row>
    <row r="243" spans="6:19" x14ac:dyDescent="0.15">
      <c r="F243">
        <f t="array" ref="F243">MIN(_xlfn.XLOOKUP(J243:L243,共鸣关系设定!B:B,共鸣关系设定!D:D))</f>
        <v>7</v>
      </c>
      <c r="G243">
        <f t="shared" si="162"/>
        <v>5</v>
      </c>
      <c r="H243">
        <v>240</v>
      </c>
      <c r="I243" s="2">
        <v>30</v>
      </c>
      <c r="J243" s="115">
        <f t="shared" ref="J243:L243" si="192">J173</f>
        <v>4028</v>
      </c>
      <c r="K243" s="115">
        <f t="shared" si="192"/>
        <v>4009</v>
      </c>
      <c r="L243" s="115">
        <f t="shared" si="192"/>
        <v>4005</v>
      </c>
      <c r="M243" s="96"/>
      <c r="N243" s="117">
        <f>IF(F243=3,COUNTIFS($I$4:I243,I243)+2,COUNTIFS($I$4:I243,I243)+3)</f>
        <v>7</v>
      </c>
      <c r="O243" t="str">
        <f t="shared" si="142"/>
        <v>{4028,7}</v>
      </c>
      <c r="P243" t="str">
        <f t="shared" si="143"/>
        <v>{4009,7}</v>
      </c>
      <c r="Q243" t="str">
        <f t="shared" si="144"/>
        <v>{4005,7}</v>
      </c>
      <c r="R243" s="3" t="str">
        <f t="shared" si="145"/>
        <v/>
      </c>
      <c r="S243" t="str">
        <f t="array" ref="S243">[1]!LKnum(O243:R243)</f>
        <v>{{4028,7}|{4009,7}|{4005,7}}</v>
      </c>
    </row>
    <row r="244" spans="6:19" x14ac:dyDescent="0.15">
      <c r="F244">
        <f t="array" ref="F244">MIN(_xlfn.XLOOKUP(J244:L244,共鸣关系设定!B:B,共鸣关系设定!D:D))</f>
        <v>5</v>
      </c>
      <c r="G244">
        <f t="shared" si="162"/>
        <v>5</v>
      </c>
      <c r="H244">
        <v>241</v>
      </c>
      <c r="I244" s="114">
        <v>31</v>
      </c>
      <c r="J244" s="115">
        <f t="shared" ref="J244:L244" si="193">J174</f>
        <v>4024</v>
      </c>
      <c r="K244" s="115">
        <f t="shared" si="193"/>
        <v>4012</v>
      </c>
      <c r="L244" s="115">
        <f t="shared" si="193"/>
        <v>4006</v>
      </c>
      <c r="M244" s="119"/>
      <c r="N244" s="117">
        <f>IF(F244=3,COUNTIFS($I$4:I244,I244)+2,COUNTIFS($I$4:I244,I244)+3)</f>
        <v>7</v>
      </c>
      <c r="O244" t="str">
        <f t="shared" si="142"/>
        <v>{4024,7}</v>
      </c>
      <c r="P244" t="str">
        <f t="shared" si="143"/>
        <v>{4012,7}</v>
      </c>
      <c r="Q244" t="str">
        <f t="shared" si="144"/>
        <v>{4006,7}</v>
      </c>
      <c r="R244" s="3" t="str">
        <f t="shared" si="145"/>
        <v/>
      </c>
      <c r="S244" t="str">
        <f t="array" ref="S244">[1]!LKnum(O244:R244)</f>
        <v>{{4024,7}|{4012,7}|{4006,7}}</v>
      </c>
    </row>
    <row r="245" spans="6:19" x14ac:dyDescent="0.15">
      <c r="F245">
        <f t="array" ref="F245">MIN(_xlfn.XLOOKUP(J245:L245,共鸣关系设定!B:B,共鸣关系设定!D:D))</f>
        <v>5</v>
      </c>
      <c r="G245">
        <f t="shared" si="162"/>
        <v>5</v>
      </c>
      <c r="H245">
        <v>242</v>
      </c>
      <c r="I245" s="2">
        <v>32</v>
      </c>
      <c r="J245" s="115">
        <f t="shared" ref="J245:L245" si="194">J175</f>
        <v>4040</v>
      </c>
      <c r="K245" s="115">
        <f t="shared" si="194"/>
        <v>4006</v>
      </c>
      <c r="L245" s="115">
        <f t="shared" si="194"/>
        <v>4002</v>
      </c>
      <c r="M245" s="96"/>
      <c r="N245" s="117">
        <f>IF(F245=3,COUNTIFS($I$4:I245,I245)+2,COUNTIFS($I$4:I245,I245)+3)</f>
        <v>7</v>
      </c>
      <c r="O245" t="str">
        <f t="shared" si="142"/>
        <v>{4040,7}</v>
      </c>
      <c r="P245" t="str">
        <f t="shared" si="143"/>
        <v>{4006,7}</v>
      </c>
      <c r="Q245" t="str">
        <f t="shared" si="144"/>
        <v>{4002,7}</v>
      </c>
      <c r="R245" s="3" t="str">
        <f t="shared" si="145"/>
        <v/>
      </c>
      <c r="S245" t="str">
        <f t="array" ref="S245">[1]!LKnum(O245:R245)</f>
        <v>{{4040,7}|{4006,7}|{4002,7}}</v>
      </c>
    </row>
    <row r="246" spans="6:19" x14ac:dyDescent="0.15">
      <c r="F246">
        <f t="array" ref="F246">MIN(_xlfn.XLOOKUP(J246:L246,共鸣关系设定!B:B,共鸣关系设定!D:D))</f>
        <v>5</v>
      </c>
      <c r="G246">
        <f t="shared" si="162"/>
        <v>5</v>
      </c>
      <c r="H246">
        <v>243</v>
      </c>
      <c r="I246" s="114">
        <v>33</v>
      </c>
      <c r="J246" s="115">
        <f t="shared" ref="J246:L246" si="195">J176</f>
        <v>4027</v>
      </c>
      <c r="K246" s="115">
        <f t="shared" si="195"/>
        <v>4023</v>
      </c>
      <c r="L246" s="115">
        <f t="shared" si="195"/>
        <v>4006</v>
      </c>
      <c r="M246" s="116"/>
      <c r="N246" s="117">
        <f>IF(F246=3,COUNTIFS($I$4:I246,I246)+2,COUNTIFS($I$4:I246,I246)+3)</f>
        <v>7</v>
      </c>
      <c r="O246" t="str">
        <f t="shared" si="142"/>
        <v>{4027,7}</v>
      </c>
      <c r="P246" t="str">
        <f t="shared" si="143"/>
        <v>{4023,7}</v>
      </c>
      <c r="Q246" t="str">
        <f t="shared" si="144"/>
        <v>{4006,7}</v>
      </c>
      <c r="R246" s="3" t="str">
        <f t="shared" si="145"/>
        <v/>
      </c>
      <c r="S246" t="str">
        <f t="array" ref="S246">[1]!LKnum(O246:R246)</f>
        <v>{{4027,7}|{4023,7}|{4006,7}}</v>
      </c>
    </row>
    <row r="247" spans="6:19" x14ac:dyDescent="0.15">
      <c r="F247">
        <f t="array" ref="F247">MIN(_xlfn.XLOOKUP(J247:L247,共鸣关系设定!B:B,共鸣关系设定!D:D))</f>
        <v>5</v>
      </c>
      <c r="G247">
        <f t="shared" si="162"/>
        <v>5</v>
      </c>
      <c r="H247">
        <v>244</v>
      </c>
      <c r="I247" s="2">
        <v>34</v>
      </c>
      <c r="J247" s="115">
        <f t="shared" ref="J247:L247" si="196">J177</f>
        <v>4018</v>
      </c>
      <c r="K247" s="115">
        <f t="shared" si="196"/>
        <v>4016</v>
      </c>
      <c r="L247" s="115">
        <f t="shared" si="196"/>
        <v>4005</v>
      </c>
      <c r="M247" s="116"/>
      <c r="N247" s="117">
        <f>IF(F247=3,COUNTIFS($I$4:I247,I247)+2,COUNTIFS($I$4:I247,I247)+3)</f>
        <v>7</v>
      </c>
      <c r="O247" t="str">
        <f t="shared" si="142"/>
        <v>{4018,7}</v>
      </c>
      <c r="P247" t="str">
        <f t="shared" si="143"/>
        <v>{4016,7}</v>
      </c>
      <c r="Q247" t="str">
        <f t="shared" si="144"/>
        <v>{4005,7}</v>
      </c>
      <c r="R247" s="3" t="str">
        <f t="shared" si="145"/>
        <v/>
      </c>
      <c r="S247" t="str">
        <f t="array" ref="S247">[1]!LKnum(O247:R247)</f>
        <v>{{4018,7}|{4016,7}|{4005,7}}</v>
      </c>
    </row>
    <row r="248" spans="6:19" x14ac:dyDescent="0.15">
      <c r="F248">
        <f t="array" ref="F248">MIN(_xlfn.XLOOKUP(J248:L248,共鸣关系设定!B:B,共鸣关系设定!D:D))</f>
        <v>5</v>
      </c>
      <c r="G248">
        <f t="shared" si="162"/>
        <v>5</v>
      </c>
      <c r="H248">
        <v>245</v>
      </c>
      <c r="I248" s="114">
        <v>35</v>
      </c>
      <c r="J248" s="115">
        <f t="shared" ref="J248:L248" si="197">J178</f>
        <v>4015</v>
      </c>
      <c r="K248" s="115">
        <f t="shared" si="197"/>
        <v>4012</v>
      </c>
      <c r="L248" s="115">
        <f t="shared" si="197"/>
        <v>4000</v>
      </c>
      <c r="M248" s="116"/>
      <c r="N248" s="117">
        <f>IF(F248=3,COUNTIFS($I$4:I248,I248)+2,COUNTIFS($I$4:I248,I248)+3)</f>
        <v>7</v>
      </c>
      <c r="O248" t="str">
        <f t="shared" si="142"/>
        <v>{4015,7}</v>
      </c>
      <c r="P248" t="str">
        <f t="shared" si="143"/>
        <v>{4012,7}</v>
      </c>
      <c r="Q248" t="str">
        <f t="shared" si="144"/>
        <v>{4000,7}</v>
      </c>
      <c r="R248" s="3" t="str">
        <f t="shared" si="145"/>
        <v/>
      </c>
      <c r="S248" t="str">
        <f t="array" ref="S248">[1]!LKnum(O248:R248)</f>
        <v>{{4015,7}|{4012,7}|{4000,7}}</v>
      </c>
    </row>
    <row r="249" spans="6:19" x14ac:dyDescent="0.15">
      <c r="F249">
        <f t="array" ref="F249">MIN(_xlfn.XLOOKUP(J249:L249,共鸣关系设定!B:B,共鸣关系设定!D:D))</f>
        <v>5</v>
      </c>
      <c r="G249">
        <f t="shared" si="162"/>
        <v>5</v>
      </c>
      <c r="H249">
        <v>246</v>
      </c>
      <c r="I249" s="2">
        <v>36</v>
      </c>
      <c r="J249" s="115">
        <f t="shared" ref="J249:L249" si="198">J179</f>
        <v>4040</v>
      </c>
      <c r="K249" s="115">
        <f t="shared" si="198"/>
        <v>4018</v>
      </c>
      <c r="L249" s="115">
        <f t="shared" si="198"/>
        <v>4004</v>
      </c>
      <c r="M249" s="119"/>
      <c r="N249" s="117">
        <f>IF(F249=3,COUNTIFS($I$4:I249,I249)+2,COUNTIFS($I$4:I249,I249)+3)</f>
        <v>7</v>
      </c>
      <c r="O249" t="str">
        <f t="shared" si="142"/>
        <v>{4040,7}</v>
      </c>
      <c r="P249" t="str">
        <f t="shared" si="143"/>
        <v>{4018,7}</v>
      </c>
      <c r="Q249" t="str">
        <f t="shared" si="144"/>
        <v>{4004,7}</v>
      </c>
      <c r="R249" s="3" t="str">
        <f t="shared" si="145"/>
        <v/>
      </c>
      <c r="S249" t="str">
        <f t="array" ref="S249">[1]!LKnum(O249:R249)</f>
        <v>{{4040,7}|{4018,7}|{4004,7}}</v>
      </c>
    </row>
    <row r="250" spans="6:19" x14ac:dyDescent="0.15">
      <c r="F250">
        <f t="array" ref="F250">MIN(_xlfn.XLOOKUP(J250:L250,共鸣关系设定!B:B,共鸣关系设定!D:D))</f>
        <v>5</v>
      </c>
      <c r="G250">
        <f t="shared" si="162"/>
        <v>5</v>
      </c>
      <c r="H250">
        <v>247</v>
      </c>
      <c r="I250" s="114">
        <v>37</v>
      </c>
      <c r="J250" s="115">
        <f t="shared" ref="J250:L250" si="199">J180</f>
        <v>4025</v>
      </c>
      <c r="K250" s="115">
        <f t="shared" si="199"/>
        <v>4017</v>
      </c>
      <c r="L250" s="115">
        <f t="shared" si="199"/>
        <v>4015</v>
      </c>
      <c r="M250" s="96"/>
      <c r="N250" s="117">
        <f>IF(F250=3,COUNTIFS($I$4:I250,I250)+2,COUNTIFS($I$4:I250,I250)+3)</f>
        <v>7</v>
      </c>
      <c r="O250" t="str">
        <f t="shared" si="142"/>
        <v>{4025,7}</v>
      </c>
      <c r="P250" t="str">
        <f t="shared" si="143"/>
        <v>{4017,7}</v>
      </c>
      <c r="Q250" t="str">
        <f t="shared" si="144"/>
        <v>{4015,7}</v>
      </c>
      <c r="R250" s="3" t="str">
        <f t="shared" si="145"/>
        <v/>
      </c>
      <c r="S250" t="str">
        <f t="array" ref="S250">[1]!LKnum(O250:R250)</f>
        <v>{{4025,7}|{4017,7}|{4015,7}}</v>
      </c>
    </row>
    <row r="251" spans="6:19" x14ac:dyDescent="0.15">
      <c r="F251">
        <f t="array" ref="F251">MIN(_xlfn.XLOOKUP(J251:L251,共鸣关系设定!B:B,共鸣关系设定!D:D))</f>
        <v>5</v>
      </c>
      <c r="G251">
        <f t="shared" si="162"/>
        <v>5</v>
      </c>
      <c r="H251">
        <v>248</v>
      </c>
      <c r="I251" s="2">
        <v>38</v>
      </c>
      <c r="J251" s="115">
        <f t="shared" ref="J251:L251" si="200">J181</f>
        <v>4038</v>
      </c>
      <c r="K251" s="115">
        <f t="shared" si="200"/>
        <v>4018</v>
      </c>
      <c r="L251" s="115">
        <f t="shared" si="200"/>
        <v>4001</v>
      </c>
      <c r="M251" s="119"/>
      <c r="N251" s="117">
        <f>IF(F251=3,COUNTIFS($I$4:I251,I251)+2,COUNTIFS($I$4:I251,I251)+3)</f>
        <v>7</v>
      </c>
      <c r="O251" t="str">
        <f t="shared" si="142"/>
        <v>{4038,7}</v>
      </c>
      <c r="P251" t="str">
        <f t="shared" si="143"/>
        <v>{4018,7}</v>
      </c>
      <c r="Q251" t="str">
        <f t="shared" si="144"/>
        <v>{4001,7}</v>
      </c>
      <c r="R251" s="3" t="str">
        <f t="shared" si="145"/>
        <v/>
      </c>
      <c r="S251" t="str">
        <f t="array" ref="S251">[1]!LKnum(O251:R251)</f>
        <v>{{4038,7}|{4018,7}|{4001,7}}</v>
      </c>
    </row>
    <row r="252" spans="6:19" x14ac:dyDescent="0.15">
      <c r="F252">
        <f t="array" ref="F252">MIN(_xlfn.XLOOKUP(J252:L252,共鸣关系设定!B:B,共鸣关系设定!D:D))</f>
        <v>5</v>
      </c>
      <c r="G252">
        <f t="shared" si="162"/>
        <v>5</v>
      </c>
      <c r="H252">
        <v>249</v>
      </c>
      <c r="I252" s="114">
        <v>39</v>
      </c>
      <c r="J252" s="115">
        <f t="shared" ref="J252:L252" si="201">J182</f>
        <v>4035</v>
      </c>
      <c r="K252" s="115">
        <f t="shared" si="201"/>
        <v>4015</v>
      </c>
      <c r="L252" s="115">
        <f t="shared" si="201"/>
        <v>4009</v>
      </c>
      <c r="M252" s="96"/>
      <c r="N252" s="117">
        <f>IF(F252=3,COUNTIFS($I$4:I252,I252)+2,COUNTIFS($I$4:I252,I252)+3)</f>
        <v>7</v>
      </c>
      <c r="O252" t="str">
        <f t="shared" si="142"/>
        <v>{4035,7}</v>
      </c>
      <c r="P252" t="str">
        <f t="shared" si="143"/>
        <v>{4015,7}</v>
      </c>
      <c r="Q252" t="str">
        <f t="shared" si="144"/>
        <v>{4009,7}</v>
      </c>
      <c r="R252" s="3" t="str">
        <f t="shared" si="145"/>
        <v/>
      </c>
      <c r="S252" t="str">
        <f t="array" ref="S252">[1]!LKnum(O252:R252)</f>
        <v>{{4035,7}|{4015,7}|{4009,7}}</v>
      </c>
    </row>
    <row r="253" spans="6:19" x14ac:dyDescent="0.15">
      <c r="F253">
        <f t="array" ref="F253">MIN(_xlfn.XLOOKUP(J253:L253,共鸣关系设定!B:B,共鸣关系设定!D:D))</f>
        <v>5</v>
      </c>
      <c r="G253">
        <f t="shared" si="162"/>
        <v>5</v>
      </c>
      <c r="H253">
        <v>250</v>
      </c>
      <c r="I253" s="2">
        <v>40</v>
      </c>
      <c r="J253" s="115">
        <f t="shared" ref="J253:L253" si="202">J183</f>
        <v>4031</v>
      </c>
      <c r="K253" s="115">
        <f t="shared" si="202"/>
        <v>4017</v>
      </c>
      <c r="L253" s="115">
        <f t="shared" si="202"/>
        <v>4009</v>
      </c>
      <c r="M253" s="119"/>
      <c r="N253" s="117">
        <f>IF(F253=3,COUNTIFS($I$4:I253,I253)+2,COUNTIFS($I$4:I253,I253)+3)</f>
        <v>7</v>
      </c>
      <c r="O253" t="str">
        <f t="shared" si="142"/>
        <v>{4031,7}</v>
      </c>
      <c r="P253" t="str">
        <f t="shared" si="143"/>
        <v>{4017,7}</v>
      </c>
      <c r="Q253" t="str">
        <f t="shared" si="144"/>
        <v>{4009,7}</v>
      </c>
      <c r="R253" s="3" t="str">
        <f t="shared" si="145"/>
        <v/>
      </c>
      <c r="S253" t="str">
        <f t="array" ref="S253">[1]!LKnum(O253:R253)</f>
        <v>{{4031,7}|{4017,7}|{4009,7}}</v>
      </c>
    </row>
    <row r="254" spans="6:19" x14ac:dyDescent="0.15">
      <c r="F254">
        <f t="array" ref="F254">MIN(_xlfn.XLOOKUP(J254:L254,共鸣关系设定!B:B,共鸣关系设定!D:D))</f>
        <v>5</v>
      </c>
      <c r="G254">
        <f t="shared" si="162"/>
        <v>5</v>
      </c>
      <c r="H254">
        <v>251</v>
      </c>
      <c r="I254" s="114">
        <v>41</v>
      </c>
      <c r="J254" s="115">
        <f t="shared" ref="J254:L254" si="203">J184</f>
        <v>4021</v>
      </c>
      <c r="K254" s="115">
        <f t="shared" si="203"/>
        <v>4017</v>
      </c>
      <c r="L254" s="115">
        <f t="shared" si="203"/>
        <v>4001</v>
      </c>
      <c r="M254" s="96"/>
      <c r="N254" s="117">
        <f>IF(F254=3,COUNTIFS($I$4:I254,I254)+2,COUNTIFS($I$4:I254,I254)+3)</f>
        <v>7</v>
      </c>
      <c r="O254" t="str">
        <f t="shared" si="142"/>
        <v>{4021,7}</v>
      </c>
      <c r="P254" t="str">
        <f t="shared" si="143"/>
        <v>{4017,7}</v>
      </c>
      <c r="Q254" t="str">
        <f t="shared" si="144"/>
        <v>{4001,7}</v>
      </c>
      <c r="R254" s="3" t="str">
        <f t="shared" si="145"/>
        <v/>
      </c>
      <c r="S254" t="str">
        <f t="array" ref="S254">[1]!LKnum(O254:R254)</f>
        <v>{{4021,7}|{4017,7}|{4001,7}}</v>
      </c>
    </row>
    <row r="255" spans="6:19" x14ac:dyDescent="0.15">
      <c r="F255">
        <f t="array" ref="F255">MIN(_xlfn.XLOOKUP(J255:L255,共鸣关系设定!B:B,共鸣关系设定!D:D))</f>
        <v>5</v>
      </c>
      <c r="G255">
        <f t="shared" si="162"/>
        <v>5</v>
      </c>
      <c r="H255">
        <v>252</v>
      </c>
      <c r="I255" s="2">
        <v>42</v>
      </c>
      <c r="J255" s="115">
        <f t="shared" ref="J255:L255" si="204">J185</f>
        <v>4022</v>
      </c>
      <c r="K255" s="115">
        <f t="shared" si="204"/>
        <v>4021</v>
      </c>
      <c r="L255" s="115">
        <f t="shared" si="204"/>
        <v>4001</v>
      </c>
      <c r="M255" s="119"/>
      <c r="N255" s="117">
        <f>IF(F255=3,COUNTIFS($I$4:I255,I255)+2,COUNTIFS($I$4:I255,I255)+3)</f>
        <v>7</v>
      </c>
      <c r="O255" t="str">
        <f t="shared" si="142"/>
        <v>{4022,7}</v>
      </c>
      <c r="P255" t="str">
        <f t="shared" si="143"/>
        <v>{4021,7}</v>
      </c>
      <c r="Q255" t="str">
        <f t="shared" si="144"/>
        <v>{4001,7}</v>
      </c>
      <c r="R255" s="3" t="str">
        <f t="shared" si="145"/>
        <v/>
      </c>
      <c r="S255" t="str">
        <f t="array" ref="S255">[1]!LKnum(O255:R255)</f>
        <v>{{4022,7}|{4021,7}|{4001,7}}</v>
      </c>
    </row>
    <row r="256" spans="6:19" x14ac:dyDescent="0.15">
      <c r="F256">
        <f t="array" ref="F256">MIN(_xlfn.XLOOKUP(J256:L256,共鸣关系设定!B:B,共鸣关系设定!D:D))</f>
        <v>5</v>
      </c>
      <c r="G256">
        <f t="shared" si="162"/>
        <v>5</v>
      </c>
      <c r="H256">
        <v>253</v>
      </c>
      <c r="I256" s="114">
        <v>43</v>
      </c>
      <c r="J256" s="115">
        <f t="shared" ref="J256:L256" si="205">J186</f>
        <v>4034</v>
      </c>
      <c r="K256" s="115">
        <f t="shared" si="205"/>
        <v>4033</v>
      </c>
      <c r="L256" s="115">
        <f t="shared" si="205"/>
        <v>4014</v>
      </c>
      <c r="M256" s="96"/>
      <c r="N256" s="117">
        <f>IF(F256=3,COUNTIFS($I$4:I256,I256)+2,COUNTIFS($I$4:I256,I256)+3)</f>
        <v>7</v>
      </c>
      <c r="O256" t="str">
        <f t="shared" si="142"/>
        <v>{4034,7}</v>
      </c>
      <c r="P256" t="str">
        <f t="shared" si="143"/>
        <v>{4033,7}</v>
      </c>
      <c r="Q256" t="str">
        <f t="shared" si="144"/>
        <v>{4014,7}</v>
      </c>
      <c r="R256" s="3" t="str">
        <f t="shared" si="145"/>
        <v/>
      </c>
      <c r="S256" t="str">
        <f t="array" ref="S256">[1]!LKnum(O256:R256)</f>
        <v>{{4034,7}|{4033,7}|{4014,7}}</v>
      </c>
    </row>
    <row r="257" spans="6:19" x14ac:dyDescent="0.15">
      <c r="F257">
        <f t="array" ref="F257">MIN(_xlfn.XLOOKUP(J257:L257,共鸣关系设定!B:B,共鸣关系设定!D:D))</f>
        <v>5</v>
      </c>
      <c r="G257">
        <f t="shared" si="162"/>
        <v>5</v>
      </c>
      <c r="H257">
        <v>254</v>
      </c>
      <c r="I257" s="2">
        <v>44</v>
      </c>
      <c r="J257" s="115">
        <f t="shared" ref="J257:L257" si="206">J187</f>
        <v>4034</v>
      </c>
      <c r="K257" s="115">
        <f t="shared" si="206"/>
        <v>4030</v>
      </c>
      <c r="L257" s="115">
        <f t="shared" si="206"/>
        <v>0</v>
      </c>
      <c r="M257" s="119"/>
      <c r="N257" s="117">
        <f>IF(F257=3,COUNTIFS($I$4:I257,I257)+2,COUNTIFS($I$4:I257,I257)+3)</f>
        <v>7</v>
      </c>
      <c r="O257" t="str">
        <f t="shared" si="142"/>
        <v>{4034,7}</v>
      </c>
      <c r="P257" t="str">
        <f t="shared" si="143"/>
        <v>{4030,7}</v>
      </c>
      <c r="Q257" t="str">
        <f t="shared" si="144"/>
        <v/>
      </c>
      <c r="R257" s="3" t="str">
        <f t="shared" si="145"/>
        <v/>
      </c>
      <c r="S257" t="str">
        <f t="array" ref="S257">[1]!LKnum(O257:R257)</f>
        <v>{{4034,7}|{4030,7}}</v>
      </c>
    </row>
    <row r="258" spans="6:19" x14ac:dyDescent="0.15">
      <c r="F258">
        <f t="array" ref="F258">MIN(_xlfn.XLOOKUP(J258:L258,共鸣关系设定!B:B,共鸣关系设定!D:D))</f>
        <v>5</v>
      </c>
      <c r="G258">
        <f t="shared" si="162"/>
        <v>5</v>
      </c>
      <c r="H258">
        <v>255</v>
      </c>
      <c r="I258" s="114">
        <v>45</v>
      </c>
      <c r="J258" s="115">
        <f t="shared" ref="J258:L258" si="207">J188</f>
        <v>4034</v>
      </c>
      <c r="K258" s="115">
        <f t="shared" si="207"/>
        <v>3008</v>
      </c>
      <c r="L258" s="115">
        <f t="shared" si="207"/>
        <v>3005</v>
      </c>
      <c r="M258" s="96"/>
      <c r="N258" s="117">
        <f>IF(F258=3,COUNTIFS($I$4:I258,I258)+2,COUNTIFS($I$4:I258,I258)+3)</f>
        <v>7</v>
      </c>
      <c r="O258" t="str">
        <f t="shared" si="142"/>
        <v>{4034,7}</v>
      </c>
      <c r="P258" t="str">
        <f t="shared" si="143"/>
        <v>{3008,7}</v>
      </c>
      <c r="Q258" t="str">
        <f t="shared" si="144"/>
        <v>{3005,7}</v>
      </c>
      <c r="R258" s="3" t="str">
        <f t="shared" si="145"/>
        <v/>
      </c>
      <c r="S258" t="str">
        <f t="array" ref="S258">[1]!LKnum(O258:R258)</f>
        <v>{{4034,7}|{3008,7}|{3005,7}}</v>
      </c>
    </row>
    <row r="259" spans="6:19" x14ac:dyDescent="0.15">
      <c r="F259">
        <f t="array" ref="F259">MIN(_xlfn.XLOOKUP(J259:L259,共鸣关系设定!B:B,共鸣关系设定!D:D))</f>
        <v>3</v>
      </c>
      <c r="G259">
        <f t="shared" si="162"/>
        <v>5</v>
      </c>
      <c r="H259">
        <v>256</v>
      </c>
      <c r="I259" s="2">
        <v>46</v>
      </c>
      <c r="J259" s="115">
        <f t="shared" ref="J259:L259" si="208">J189</f>
        <v>3021</v>
      </c>
      <c r="K259" s="115">
        <f t="shared" si="208"/>
        <v>3019</v>
      </c>
      <c r="L259" s="115">
        <f t="shared" si="208"/>
        <v>2017</v>
      </c>
      <c r="M259" s="119"/>
      <c r="N259" s="117">
        <f>IF(F259=3,COUNTIFS($I$4:I259,I259)+2,COUNTIFS($I$4:I259,I259)+3)</f>
        <v>6</v>
      </c>
      <c r="O259" t="str">
        <f t="shared" si="142"/>
        <v>{3021,6}</v>
      </c>
      <c r="P259" t="str">
        <f t="shared" si="143"/>
        <v>{3019,6}</v>
      </c>
      <c r="Q259" t="str">
        <f t="shared" si="144"/>
        <v>{2017,6}</v>
      </c>
      <c r="R259" s="3" t="str">
        <f t="shared" si="145"/>
        <v/>
      </c>
      <c r="S259" t="str">
        <f t="array" ref="S259">[1]!LKnum(O259:R259)</f>
        <v>{{3021,6}|{3019,6}|{2017,6}}</v>
      </c>
    </row>
    <row r="260" spans="6:19" x14ac:dyDescent="0.15">
      <c r="F260">
        <f t="array" ref="F260">MIN(_xlfn.XLOOKUP(J260:L260,共鸣关系设定!B:B,共鸣关系设定!D:D))</f>
        <v>3</v>
      </c>
      <c r="G260">
        <f t="shared" si="162"/>
        <v>5</v>
      </c>
      <c r="H260">
        <v>257</v>
      </c>
      <c r="I260" s="114">
        <v>47</v>
      </c>
      <c r="J260" s="115">
        <f t="shared" ref="J260:L260" si="209">J190</f>
        <v>3003</v>
      </c>
      <c r="K260" s="115">
        <f t="shared" si="209"/>
        <v>2008</v>
      </c>
      <c r="L260" s="115">
        <f t="shared" si="209"/>
        <v>2004</v>
      </c>
      <c r="M260" s="96"/>
      <c r="N260" s="117">
        <f>IF(F260=3,COUNTIFS($I$4:I260,I260)+2,COUNTIFS($I$4:I260,I260)+3)</f>
        <v>6</v>
      </c>
      <c r="O260" t="str">
        <f t="shared" si="142"/>
        <v>{3003,6}</v>
      </c>
      <c r="P260" t="str">
        <f t="shared" si="143"/>
        <v>{2008,6}</v>
      </c>
      <c r="Q260" t="str">
        <f t="shared" si="144"/>
        <v>{2004,6}</v>
      </c>
      <c r="R260" s="3" t="str">
        <f t="shared" si="145"/>
        <v/>
      </c>
      <c r="S260" t="str">
        <f t="array" ref="S260">[1]!LKnum(O260:R260)</f>
        <v>{{3003,6}|{2008,6}|{2004,6}}</v>
      </c>
    </row>
    <row r="261" spans="6:19" x14ac:dyDescent="0.15">
      <c r="F261">
        <f t="array" ref="F261">MIN(_xlfn.XLOOKUP(J261:L261,共鸣关系设定!B:B,共鸣关系设定!D:D))</f>
        <v>3</v>
      </c>
      <c r="G261">
        <f t="shared" si="162"/>
        <v>5</v>
      </c>
      <c r="H261">
        <v>258</v>
      </c>
      <c r="I261" s="2">
        <v>48</v>
      </c>
      <c r="J261" s="115">
        <f t="shared" ref="J261:L261" si="210">J191</f>
        <v>2013</v>
      </c>
      <c r="K261" s="115">
        <f t="shared" si="210"/>
        <v>2000</v>
      </c>
      <c r="L261" s="115">
        <f t="shared" si="210"/>
        <v>0</v>
      </c>
      <c r="M261" s="119"/>
      <c r="N261" s="117">
        <f>IF(F261=3,COUNTIFS($I$4:I261,I261)+2,COUNTIFS($I$4:I261,I261)+3)</f>
        <v>6</v>
      </c>
      <c r="O261" t="str">
        <f t="shared" ref="O261:O324" si="211">IF(J261="","",$N$3&amp;J261&amp;$O$3&amp;$N261&amp;$P$3)</f>
        <v>{2013,6}</v>
      </c>
      <c r="P261" t="str">
        <f t="shared" ref="P261:P324" si="212">IF(K261="","",$N$3&amp;K261&amp;$O$3&amp;$N261&amp;$P$3)</f>
        <v>{2000,6}</v>
      </c>
      <c r="Q261" t="str">
        <f t="shared" ref="Q261:Q324" si="213">IF(L261=0,"",$N$3&amp;L261&amp;$O$3&amp;$N261&amp;$P$3)</f>
        <v/>
      </c>
      <c r="R261" s="3" t="str">
        <f t="shared" ref="R261:R324" si="214">IF(M261="","",$N$3&amp;M261&amp;$O$3&amp;$N261&amp;$P$3)</f>
        <v/>
      </c>
      <c r="S261" t="str">
        <f t="array" ref="S261">[1]!LKnum(O261:R261)</f>
        <v>{{2013,6}|{2000,6}}</v>
      </c>
    </row>
    <row r="262" spans="6:19" x14ac:dyDescent="0.15">
      <c r="F262">
        <f t="array" ref="F262">MIN(_xlfn.XLOOKUP(J262:L262,共鸣关系设定!B:B,共鸣关系设定!D:D))</f>
        <v>3</v>
      </c>
      <c r="G262">
        <f t="shared" si="162"/>
        <v>5</v>
      </c>
      <c r="H262">
        <v>259</v>
      </c>
      <c r="I262" s="114">
        <v>49</v>
      </c>
      <c r="J262" s="115">
        <f t="shared" ref="J262:L262" si="215">J192</f>
        <v>3001</v>
      </c>
      <c r="K262" s="115">
        <f t="shared" si="215"/>
        <v>2009</v>
      </c>
      <c r="L262" s="115">
        <f t="shared" si="215"/>
        <v>0</v>
      </c>
      <c r="M262" s="96"/>
      <c r="N262" s="117">
        <f>IF(F262=3,COUNTIFS($I$4:I262,I262)+2,COUNTIFS($I$4:I262,I262)+3)</f>
        <v>6</v>
      </c>
      <c r="O262" t="str">
        <f t="shared" si="211"/>
        <v>{3001,6}</v>
      </c>
      <c r="P262" t="str">
        <f t="shared" si="212"/>
        <v>{2009,6}</v>
      </c>
      <c r="Q262" t="str">
        <f t="shared" si="213"/>
        <v/>
      </c>
      <c r="R262" s="3" t="str">
        <f t="shared" si="214"/>
        <v/>
      </c>
      <c r="S262" t="str">
        <f t="array" ref="S262">[1]!LKnum(O262:R262)</f>
        <v>{{3001,6}|{2009,6}}</v>
      </c>
    </row>
    <row r="263" spans="6:19" x14ac:dyDescent="0.15">
      <c r="F263">
        <f t="array" ref="F263">MIN(_xlfn.XLOOKUP(J263:L263,共鸣关系设定!B:B,共鸣关系设定!D:D))</f>
        <v>3</v>
      </c>
      <c r="G263">
        <f t="shared" si="162"/>
        <v>5</v>
      </c>
      <c r="H263">
        <v>260</v>
      </c>
      <c r="I263" s="2">
        <v>50</v>
      </c>
      <c r="J263" s="115">
        <f t="shared" ref="J263:L263" si="216">J193</f>
        <v>3016</v>
      </c>
      <c r="K263" s="115">
        <f t="shared" si="216"/>
        <v>3006</v>
      </c>
      <c r="L263" s="115">
        <f t="shared" si="216"/>
        <v>0</v>
      </c>
      <c r="M263" s="119"/>
      <c r="N263" s="117">
        <f>IF(F263=3,COUNTIFS($I$4:I263,I263)+2,COUNTIFS($I$4:I263,I263)+3)</f>
        <v>6</v>
      </c>
      <c r="O263" t="str">
        <f t="shared" si="211"/>
        <v>{3016,6}</v>
      </c>
      <c r="P263" t="str">
        <f t="shared" si="212"/>
        <v>{3006,6}</v>
      </c>
      <c r="Q263" t="str">
        <f t="shared" si="213"/>
        <v/>
      </c>
      <c r="R263" s="3" t="str">
        <f t="shared" si="214"/>
        <v/>
      </c>
      <c r="S263" t="str">
        <f t="array" ref="S263">[1]!LKnum(O263:R263)</f>
        <v>{{3016,6}|{3006,6}}</v>
      </c>
    </row>
    <row r="264" spans="6:19" x14ac:dyDescent="0.15">
      <c r="F264">
        <f t="array" ref="F264">MIN(_xlfn.XLOOKUP(J264:L264,共鸣关系设定!B:B,共鸣关系设定!D:D))</f>
        <v>3</v>
      </c>
      <c r="G264">
        <f t="shared" si="162"/>
        <v>5</v>
      </c>
      <c r="H264">
        <v>261</v>
      </c>
      <c r="I264" s="114">
        <v>51</v>
      </c>
      <c r="J264" s="115">
        <f t="shared" ref="J264:L264" si="217">J194</f>
        <v>2015</v>
      </c>
      <c r="K264" s="115">
        <f t="shared" si="217"/>
        <v>2003</v>
      </c>
      <c r="L264" s="115">
        <f t="shared" si="217"/>
        <v>0</v>
      </c>
      <c r="M264" s="96"/>
      <c r="N264" s="117">
        <f>IF(F264=3,COUNTIFS($I$4:I264,I264)+2,COUNTIFS($I$4:I264,I264)+3)</f>
        <v>6</v>
      </c>
      <c r="O264" t="str">
        <f t="shared" si="211"/>
        <v>{2015,6}</v>
      </c>
      <c r="P264" t="str">
        <f t="shared" si="212"/>
        <v>{2003,6}</v>
      </c>
      <c r="Q264" t="str">
        <f t="shared" si="213"/>
        <v/>
      </c>
      <c r="R264" s="3" t="str">
        <f t="shared" si="214"/>
        <v/>
      </c>
      <c r="S264" t="str">
        <f t="array" ref="S264">[1]!LKnum(O264:R264)</f>
        <v>{{2015,6}|{2003,6}}</v>
      </c>
    </row>
    <row r="265" spans="6:19" x14ac:dyDescent="0.15">
      <c r="F265">
        <f t="array" ref="F265">MIN(_xlfn.XLOOKUP(J265:L265,共鸣关系设定!B:B,共鸣关系设定!D:D))</f>
        <v>3</v>
      </c>
      <c r="G265">
        <f t="shared" si="162"/>
        <v>4</v>
      </c>
      <c r="H265">
        <v>262</v>
      </c>
      <c r="I265" s="2">
        <v>52</v>
      </c>
      <c r="J265" s="115">
        <f t="shared" ref="J265:L265" si="218">J195</f>
        <v>3012</v>
      </c>
      <c r="K265" s="115">
        <f t="shared" si="218"/>
        <v>2007</v>
      </c>
      <c r="L265" s="115">
        <f t="shared" si="218"/>
        <v>0</v>
      </c>
      <c r="M265" s="119"/>
      <c r="N265" s="117">
        <f>IF(F265=3,COUNTIFS($I$4:I265,I265)+2,COUNTIFS($I$4:I265,I265)+3)</f>
        <v>6</v>
      </c>
      <c r="O265" t="str">
        <f t="shared" si="211"/>
        <v>{3012,6}</v>
      </c>
      <c r="P265" t="str">
        <f t="shared" si="212"/>
        <v>{2007,6}</v>
      </c>
      <c r="Q265" t="str">
        <f t="shared" si="213"/>
        <v/>
      </c>
      <c r="R265" s="3" t="str">
        <f t="shared" si="214"/>
        <v/>
      </c>
      <c r="S265" t="str">
        <f t="array" ref="S265">[1]!LKnum(O265:R265)</f>
        <v>{{3012,6}|{2007,6}}</v>
      </c>
    </row>
    <row r="266" spans="6:19" x14ac:dyDescent="0.15">
      <c r="F266">
        <f t="array" ref="F266">MIN(_xlfn.XLOOKUP(J266:L266,共鸣关系设定!B:B,共鸣关系设定!D:D))</f>
        <v>3</v>
      </c>
      <c r="G266">
        <f t="shared" si="162"/>
        <v>4</v>
      </c>
      <c r="H266">
        <v>263</v>
      </c>
      <c r="I266" s="114">
        <v>53</v>
      </c>
      <c r="J266" s="115">
        <f t="shared" ref="J266:L266" si="219">J196</f>
        <v>3020</v>
      </c>
      <c r="K266" s="115">
        <f t="shared" si="219"/>
        <v>3001</v>
      </c>
      <c r="L266" s="115">
        <f t="shared" si="219"/>
        <v>0</v>
      </c>
      <c r="M266" s="96"/>
      <c r="N266" s="117">
        <f>IF(F266=3,COUNTIFS($I$4:I266,I266)+2,COUNTIFS($I$4:I266,I266)+3)</f>
        <v>6</v>
      </c>
      <c r="O266" t="str">
        <f t="shared" si="211"/>
        <v>{3020,6}</v>
      </c>
      <c r="P266" t="str">
        <f t="shared" si="212"/>
        <v>{3001,6}</v>
      </c>
      <c r="Q266" t="str">
        <f t="shared" si="213"/>
        <v/>
      </c>
      <c r="R266" s="3" t="str">
        <f t="shared" si="214"/>
        <v/>
      </c>
      <c r="S266" t="str">
        <f t="array" ref="S266">[1]!LKnum(O266:R266)</f>
        <v>{{3020,6}|{3001,6}}</v>
      </c>
    </row>
    <row r="267" spans="6:19" x14ac:dyDescent="0.15">
      <c r="F267">
        <f t="array" ref="F267">MIN(_xlfn.XLOOKUP(J267:L267,共鸣关系设定!B:B,共鸣关系设定!D:D))</f>
        <v>3</v>
      </c>
      <c r="G267">
        <f t="shared" si="162"/>
        <v>4</v>
      </c>
      <c r="H267">
        <v>264</v>
      </c>
      <c r="I267" s="2">
        <v>54</v>
      </c>
      <c r="J267" s="115">
        <f t="shared" ref="J267:L267" si="220">J197</f>
        <v>2007</v>
      </c>
      <c r="K267" s="115">
        <f t="shared" si="220"/>
        <v>2006</v>
      </c>
      <c r="L267" s="115">
        <f t="shared" si="220"/>
        <v>0</v>
      </c>
      <c r="M267" s="119"/>
      <c r="N267" s="117">
        <f>IF(F267=3,COUNTIFS($I$4:I267,I267)+2,COUNTIFS($I$4:I267,I267)+3)</f>
        <v>6</v>
      </c>
      <c r="O267" t="str">
        <f t="shared" si="211"/>
        <v>{2007,6}</v>
      </c>
      <c r="P267" t="str">
        <f t="shared" si="212"/>
        <v>{2006,6}</v>
      </c>
      <c r="Q267" t="str">
        <f t="shared" si="213"/>
        <v/>
      </c>
      <c r="R267" s="3" t="str">
        <f t="shared" si="214"/>
        <v/>
      </c>
      <c r="S267" t="str">
        <f t="array" ref="S267">[1]!LKnum(O267:R267)</f>
        <v>{{2007,6}|{2006,6}}</v>
      </c>
    </row>
    <row r="268" spans="6:19" x14ac:dyDescent="0.15">
      <c r="F268">
        <f t="array" ref="F268">MIN(_xlfn.XLOOKUP(J268:L268,共鸣关系设定!B:B,共鸣关系设定!D:D))</f>
        <v>3</v>
      </c>
      <c r="G268">
        <f t="shared" si="162"/>
        <v>4</v>
      </c>
      <c r="H268">
        <v>265</v>
      </c>
      <c r="I268" s="114">
        <v>55</v>
      </c>
      <c r="J268" s="115">
        <f t="shared" ref="J268:L268" si="221">J198</f>
        <v>3020</v>
      </c>
      <c r="K268" s="115">
        <f t="shared" si="221"/>
        <v>3005</v>
      </c>
      <c r="L268" s="115">
        <f t="shared" si="221"/>
        <v>0</v>
      </c>
      <c r="M268" s="96"/>
      <c r="N268" s="117">
        <f>IF(F268=3,COUNTIFS($I$4:I268,I268)+2,COUNTIFS($I$4:I268,I268)+3)</f>
        <v>6</v>
      </c>
      <c r="O268" t="str">
        <f t="shared" si="211"/>
        <v>{3020,6}</v>
      </c>
      <c r="P268" t="str">
        <f t="shared" si="212"/>
        <v>{3005,6}</v>
      </c>
      <c r="Q268" t="str">
        <f t="shared" si="213"/>
        <v/>
      </c>
      <c r="R268" s="3" t="str">
        <f t="shared" si="214"/>
        <v/>
      </c>
      <c r="S268" t="str">
        <f t="array" ref="S268">[1]!LKnum(O268:R268)</f>
        <v>{{3020,6}|{3005,6}}</v>
      </c>
    </row>
    <row r="269" spans="6:19" x14ac:dyDescent="0.15">
      <c r="F269">
        <f t="array" ref="F269">MIN(_xlfn.XLOOKUP(J269:L269,共鸣关系设定!B:B,共鸣关系设定!D:D))</f>
        <v>3</v>
      </c>
      <c r="G269">
        <f t="shared" si="162"/>
        <v>4</v>
      </c>
      <c r="H269">
        <v>266</v>
      </c>
      <c r="I269" s="2">
        <v>56</v>
      </c>
      <c r="J269" s="115">
        <f t="shared" ref="J269:L269" si="222">J199</f>
        <v>3003</v>
      </c>
      <c r="K269" s="115">
        <f t="shared" si="222"/>
        <v>2017</v>
      </c>
      <c r="L269" s="115">
        <f t="shared" si="222"/>
        <v>0</v>
      </c>
      <c r="M269" s="119"/>
      <c r="N269" s="117">
        <f>IF(F269=3,COUNTIFS($I$4:I269,I269)+2,COUNTIFS($I$4:I269,I269)+3)</f>
        <v>6</v>
      </c>
      <c r="O269" t="str">
        <f t="shared" si="211"/>
        <v>{3003,6}</v>
      </c>
      <c r="P269" t="str">
        <f t="shared" si="212"/>
        <v>{2017,6}</v>
      </c>
      <c r="Q269" t="str">
        <f t="shared" si="213"/>
        <v/>
      </c>
      <c r="R269" s="3" t="str">
        <f t="shared" si="214"/>
        <v/>
      </c>
      <c r="S269" t="str">
        <f t="array" ref="S269">[1]!LKnum(O269:R269)</f>
        <v>{{3003,6}|{2017,6}}</v>
      </c>
    </row>
    <row r="270" spans="6:19" x14ac:dyDescent="0.15">
      <c r="F270">
        <f t="array" ref="F270">MIN(_xlfn.XLOOKUP(J270:L270,共鸣关系设定!B:B,共鸣关系设定!D:D))</f>
        <v>3</v>
      </c>
      <c r="G270">
        <f t="shared" si="162"/>
        <v>5</v>
      </c>
      <c r="H270">
        <v>267</v>
      </c>
      <c r="I270" s="114">
        <v>57</v>
      </c>
      <c r="J270" s="115">
        <f t="shared" ref="J270:L270" si="223">J200</f>
        <v>2013</v>
      </c>
      <c r="K270" s="115">
        <f t="shared" si="223"/>
        <v>2008</v>
      </c>
      <c r="L270" s="115">
        <f t="shared" si="223"/>
        <v>0</v>
      </c>
      <c r="M270" s="96"/>
      <c r="N270" s="117">
        <f>IF(F270=3,COUNTIFS($I$4:I270,I270)+2,COUNTIFS($I$4:I270,I270)+3)</f>
        <v>6</v>
      </c>
      <c r="O270" t="str">
        <f t="shared" si="211"/>
        <v>{2013,6}</v>
      </c>
      <c r="P270" t="str">
        <f t="shared" si="212"/>
        <v>{2008,6}</v>
      </c>
      <c r="Q270" t="str">
        <f t="shared" si="213"/>
        <v/>
      </c>
      <c r="R270" s="3" t="str">
        <f t="shared" si="214"/>
        <v/>
      </c>
      <c r="S270" t="str">
        <f t="array" ref="S270">[1]!LKnum(O270:R270)</f>
        <v>{{2013,6}|{2008,6}}</v>
      </c>
    </row>
    <row r="271" spans="6:19" x14ac:dyDescent="0.15">
      <c r="F271">
        <f t="array" ref="F271">MIN(_xlfn.XLOOKUP(J271:L271,共鸣关系设定!B:B,共鸣关系设定!D:D))</f>
        <v>3</v>
      </c>
      <c r="G271">
        <f t="shared" si="162"/>
        <v>5</v>
      </c>
      <c r="H271">
        <v>268</v>
      </c>
      <c r="I271" s="2">
        <v>58</v>
      </c>
      <c r="J271" s="115">
        <f t="shared" ref="J271:L271" si="224">J201</f>
        <v>3004</v>
      </c>
      <c r="K271" s="115">
        <f t="shared" si="224"/>
        <v>2000</v>
      </c>
      <c r="L271" s="115">
        <f t="shared" si="224"/>
        <v>0</v>
      </c>
      <c r="M271" s="96"/>
      <c r="N271" s="117">
        <f>IF(F271=3,COUNTIFS($I$4:I271,I271)+2,COUNTIFS($I$4:I271,I271)+3)</f>
        <v>6</v>
      </c>
      <c r="O271" t="str">
        <f t="shared" si="211"/>
        <v>{3004,6}</v>
      </c>
      <c r="P271" t="str">
        <f t="shared" si="212"/>
        <v>{2000,6}</v>
      </c>
      <c r="Q271" t="str">
        <f t="shared" si="213"/>
        <v/>
      </c>
      <c r="R271" s="3" t="str">
        <f t="shared" si="214"/>
        <v/>
      </c>
      <c r="S271" t="str">
        <f t="array" ref="S271">[1]!LKnum(O271:R271)</f>
        <v>{{3004,6}|{2000,6}}</v>
      </c>
    </row>
    <row r="272" spans="6:19" x14ac:dyDescent="0.15">
      <c r="F272">
        <f t="array" ref="F272">MIN(_xlfn.XLOOKUP(J272:L272,共鸣关系设定!B:B,共鸣关系设定!D:D))</f>
        <v>3</v>
      </c>
      <c r="G272">
        <f t="shared" si="162"/>
        <v>5</v>
      </c>
      <c r="H272">
        <v>269</v>
      </c>
      <c r="I272" s="114">
        <v>59</v>
      </c>
      <c r="J272" s="115">
        <f t="shared" ref="J272:L272" si="225">J202</f>
        <v>3015</v>
      </c>
      <c r="K272" s="115">
        <f t="shared" si="225"/>
        <v>2009</v>
      </c>
      <c r="L272" s="115">
        <f t="shared" si="225"/>
        <v>0</v>
      </c>
      <c r="M272" s="119"/>
      <c r="N272" s="117">
        <f>IF(F272=3,COUNTIFS($I$4:I272,I272)+2,COUNTIFS($I$4:I272,I272)+3)</f>
        <v>6</v>
      </c>
      <c r="O272" t="str">
        <f t="shared" si="211"/>
        <v>{3015,6}</v>
      </c>
      <c r="P272" t="str">
        <f t="shared" si="212"/>
        <v>{2009,6}</v>
      </c>
      <c r="Q272" t="str">
        <f t="shared" si="213"/>
        <v/>
      </c>
      <c r="R272" s="3" t="str">
        <f t="shared" si="214"/>
        <v/>
      </c>
      <c r="S272" t="str">
        <f t="array" ref="S272">[1]!LKnum(O272:R272)</f>
        <v>{{3015,6}|{2009,6}}</v>
      </c>
    </row>
    <row r="273" spans="6:19" x14ac:dyDescent="0.15">
      <c r="F273">
        <f t="array" ref="F273">MIN(_xlfn.XLOOKUP(J273:L273,共鸣关系设定!B:B,共鸣关系设定!D:D))</f>
        <v>3</v>
      </c>
      <c r="G273">
        <f t="shared" si="162"/>
        <v>5</v>
      </c>
      <c r="H273">
        <v>270</v>
      </c>
      <c r="I273" s="2">
        <v>60</v>
      </c>
      <c r="J273" s="115">
        <f t="shared" ref="J273:L273" si="226">J203</f>
        <v>3021</v>
      </c>
      <c r="K273" s="115">
        <f t="shared" si="226"/>
        <v>2016</v>
      </c>
      <c r="L273" s="115">
        <f t="shared" si="226"/>
        <v>0</v>
      </c>
      <c r="M273" s="96"/>
      <c r="N273" s="117">
        <f>IF(F273=3,COUNTIFS($I$4:I273,I273)+2,COUNTIFS($I$4:I273,I273)+3)</f>
        <v>6</v>
      </c>
      <c r="O273" t="str">
        <f t="shared" si="211"/>
        <v>{3021,6}</v>
      </c>
      <c r="P273" t="str">
        <f t="shared" si="212"/>
        <v>{2016,6}</v>
      </c>
      <c r="Q273" t="str">
        <f t="shared" si="213"/>
        <v/>
      </c>
      <c r="R273" s="3" t="str">
        <f t="shared" si="214"/>
        <v/>
      </c>
      <c r="S273" t="str">
        <f t="array" ref="S273">[1]!LKnum(O273:R273)</f>
        <v>{{3021,6}|{2016,6}}</v>
      </c>
    </row>
    <row r="274" spans="6:19" x14ac:dyDescent="0.15">
      <c r="F274">
        <f t="array" ref="F274">MIN(_xlfn.XLOOKUP(J274:L274,共鸣关系设定!B:B,共鸣关系设定!D:D))</f>
        <v>3</v>
      </c>
      <c r="G274">
        <f t="shared" si="162"/>
        <v>5</v>
      </c>
      <c r="H274">
        <v>271</v>
      </c>
      <c r="I274" s="114">
        <v>61</v>
      </c>
      <c r="J274" s="115">
        <f t="shared" ref="J274:L274" si="227">J204</f>
        <v>3009</v>
      </c>
      <c r="K274" s="115">
        <f t="shared" si="227"/>
        <v>3006</v>
      </c>
      <c r="L274" s="115">
        <f t="shared" si="227"/>
        <v>0</v>
      </c>
      <c r="M274" s="119"/>
      <c r="N274" s="117">
        <f>IF(F274=3,COUNTIFS($I$4:I274,I274)+2,COUNTIFS($I$4:I274,I274)+3)</f>
        <v>6</v>
      </c>
      <c r="O274" t="str">
        <f t="shared" si="211"/>
        <v>{3009,6}</v>
      </c>
      <c r="P274" t="str">
        <f t="shared" si="212"/>
        <v>{3006,6}</v>
      </c>
      <c r="Q274" t="str">
        <f t="shared" si="213"/>
        <v/>
      </c>
      <c r="R274" s="3" t="str">
        <f t="shared" si="214"/>
        <v/>
      </c>
      <c r="S274" t="str">
        <f t="array" ref="S274">[1]!LKnum(O274:R274)</f>
        <v>{{3009,6}|{3006,6}}</v>
      </c>
    </row>
    <row r="275" spans="6:19" x14ac:dyDescent="0.15">
      <c r="F275">
        <f t="array" ref="F275">MIN(_xlfn.XLOOKUP(J275:L275,共鸣关系设定!B:B,共鸣关系设定!D:D))</f>
        <v>3</v>
      </c>
      <c r="G275">
        <f t="shared" si="162"/>
        <v>5</v>
      </c>
      <c r="H275">
        <v>272</v>
      </c>
      <c r="I275" s="2">
        <v>62</v>
      </c>
      <c r="J275" s="115">
        <f t="shared" ref="J275:L275" si="228">J205</f>
        <v>3013</v>
      </c>
      <c r="K275" s="115">
        <f t="shared" si="228"/>
        <v>2004</v>
      </c>
      <c r="L275" s="115">
        <f t="shared" si="228"/>
        <v>0</v>
      </c>
      <c r="M275" s="96"/>
      <c r="N275" s="117">
        <f>IF(F275=3,COUNTIFS($I$4:I275,I275)+2,COUNTIFS($I$4:I275,I275)+3)</f>
        <v>6</v>
      </c>
      <c r="O275" t="str">
        <f t="shared" si="211"/>
        <v>{3013,6}</v>
      </c>
      <c r="P275" t="str">
        <f t="shared" si="212"/>
        <v>{2004,6}</v>
      </c>
      <c r="Q275" t="str">
        <f t="shared" si="213"/>
        <v/>
      </c>
      <c r="R275" s="3" t="str">
        <f t="shared" si="214"/>
        <v/>
      </c>
      <c r="S275" t="str">
        <f t="array" ref="S275">[1]!LKnum(O275:R275)</f>
        <v>{{3013,6}|{2004,6}}</v>
      </c>
    </row>
    <row r="276" spans="6:19" x14ac:dyDescent="0.15">
      <c r="F276">
        <f t="array" ref="F276">MIN(_xlfn.XLOOKUP(J276:L276,共鸣关系设定!B:B,共鸣关系设定!D:D))</f>
        <v>3</v>
      </c>
      <c r="G276">
        <f t="shared" si="162"/>
        <v>5</v>
      </c>
      <c r="H276">
        <v>273</v>
      </c>
      <c r="I276" s="114">
        <v>63</v>
      </c>
      <c r="J276" s="115">
        <f t="shared" ref="J276:L276" si="229">J206</f>
        <v>3018</v>
      </c>
      <c r="K276" s="115">
        <f t="shared" si="229"/>
        <v>2003</v>
      </c>
      <c r="L276" s="115">
        <f t="shared" si="229"/>
        <v>0</v>
      </c>
      <c r="M276" s="119"/>
      <c r="N276" s="117">
        <f>IF(F276=3,COUNTIFS($I$4:I276,I276)+2,COUNTIFS($I$4:I276,I276)+3)</f>
        <v>6</v>
      </c>
      <c r="O276" t="str">
        <f t="shared" si="211"/>
        <v>{3018,6}</v>
      </c>
      <c r="P276" t="str">
        <f t="shared" si="212"/>
        <v>{2003,6}</v>
      </c>
      <c r="Q276" t="str">
        <f t="shared" si="213"/>
        <v/>
      </c>
      <c r="R276" s="3" t="str">
        <f t="shared" si="214"/>
        <v/>
      </c>
      <c r="S276" t="str">
        <f t="array" ref="S276">[1]!LKnum(O276:R276)</f>
        <v>{{3018,6}|{2003,6}}</v>
      </c>
    </row>
    <row r="277" spans="6:19" x14ac:dyDescent="0.15">
      <c r="F277">
        <f t="array" ref="F277">MIN(_xlfn.XLOOKUP(J277:L277,共鸣关系设定!B:B,共鸣关系设定!D:D))</f>
        <v>3</v>
      </c>
      <c r="G277">
        <f t="shared" si="162"/>
        <v>5</v>
      </c>
      <c r="H277">
        <v>274</v>
      </c>
      <c r="I277" s="2">
        <v>64</v>
      </c>
      <c r="J277" s="115">
        <f t="shared" ref="J277:L277" si="230">J207</f>
        <v>3000</v>
      </c>
      <c r="K277" s="115">
        <f t="shared" si="230"/>
        <v>1017</v>
      </c>
      <c r="L277" s="115">
        <f t="shared" si="230"/>
        <v>0</v>
      </c>
      <c r="M277" s="96"/>
      <c r="N277" s="117">
        <f>IF(F277=3,COUNTIFS($I$4:I277,I277)+2,COUNTIFS($I$4:I277,I277)+3)</f>
        <v>6</v>
      </c>
      <c r="O277" t="str">
        <f t="shared" si="211"/>
        <v>{3000,6}</v>
      </c>
      <c r="P277" t="str">
        <f t="shared" si="212"/>
        <v>{1017,6}</v>
      </c>
      <c r="Q277" t="str">
        <f t="shared" si="213"/>
        <v/>
      </c>
      <c r="R277" s="3" t="str">
        <f t="shared" si="214"/>
        <v/>
      </c>
      <c r="S277" t="str">
        <f t="array" ref="S277">[1]!LKnum(O277:R277)</f>
        <v>{{3000,6}|{1017,6}}</v>
      </c>
    </row>
    <row r="278" spans="6:19" x14ac:dyDescent="0.15">
      <c r="F278">
        <f t="array" ref="F278">MIN(_xlfn.XLOOKUP(J278:L278,共鸣关系设定!B:B,共鸣关系设定!D:D))</f>
        <v>3</v>
      </c>
      <c r="G278">
        <f t="shared" ref="G278:G341" si="231">G197+1</f>
        <v>5</v>
      </c>
      <c r="H278">
        <v>275</v>
      </c>
      <c r="I278" s="114">
        <v>65</v>
      </c>
      <c r="J278" s="115">
        <f t="shared" ref="J278:L278" si="232">J208</f>
        <v>3010</v>
      </c>
      <c r="K278" s="115">
        <f t="shared" si="232"/>
        <v>2011</v>
      </c>
      <c r="L278" s="115">
        <f t="shared" si="232"/>
        <v>0</v>
      </c>
      <c r="M278" s="119"/>
      <c r="N278" s="117">
        <f>IF(F278=3,COUNTIFS($I$4:I278,I278)+2,COUNTIFS($I$4:I278,I278)+3)</f>
        <v>6</v>
      </c>
      <c r="O278" t="str">
        <f t="shared" si="211"/>
        <v>{3010,6}</v>
      </c>
      <c r="P278" t="str">
        <f t="shared" si="212"/>
        <v>{2011,6}</v>
      </c>
      <c r="Q278" t="str">
        <f t="shared" si="213"/>
        <v/>
      </c>
      <c r="R278" s="3" t="str">
        <f t="shared" si="214"/>
        <v/>
      </c>
      <c r="S278" t="str">
        <f t="array" ref="S278">[1]!LKnum(O278:R278)</f>
        <v>{{3010,6}|{2011,6}}</v>
      </c>
    </row>
    <row r="279" spans="6:19" x14ac:dyDescent="0.15">
      <c r="F279">
        <f t="array" ref="F279">MIN(_xlfn.XLOOKUP(J279:L279,共鸣关系设定!B:B,共鸣关系设定!D:D))</f>
        <v>3</v>
      </c>
      <c r="G279">
        <f t="shared" si="231"/>
        <v>5</v>
      </c>
      <c r="H279">
        <v>276</v>
      </c>
      <c r="I279" s="2">
        <v>66</v>
      </c>
      <c r="J279" s="115">
        <f t="shared" ref="J279:L279" si="233">J209</f>
        <v>3012</v>
      </c>
      <c r="K279" s="115">
        <f t="shared" si="233"/>
        <v>2005</v>
      </c>
      <c r="L279" s="115">
        <f t="shared" si="233"/>
        <v>0</v>
      </c>
      <c r="M279" s="96"/>
      <c r="N279" s="117">
        <f>IF(F279=3,COUNTIFS($I$4:I279,I279)+2,COUNTIFS($I$4:I279,I279)+3)</f>
        <v>6</v>
      </c>
      <c r="O279" t="str">
        <f t="shared" si="211"/>
        <v>{3012,6}</v>
      </c>
      <c r="P279" t="str">
        <f t="shared" si="212"/>
        <v>{2005,6}</v>
      </c>
      <c r="Q279" t="str">
        <f t="shared" si="213"/>
        <v/>
      </c>
      <c r="R279" s="3" t="str">
        <f t="shared" si="214"/>
        <v/>
      </c>
      <c r="S279" t="str">
        <f t="array" ref="S279">[1]!LKnum(O279:R279)</f>
        <v>{{3012,6}|{2005,6}}</v>
      </c>
    </row>
    <row r="280" spans="6:19" x14ac:dyDescent="0.15">
      <c r="F280">
        <f t="array" ref="F280">MIN(_xlfn.XLOOKUP(J280:L280,共鸣关系设定!B:B,共鸣关系设定!D:D))</f>
        <v>3</v>
      </c>
      <c r="G280">
        <f t="shared" si="231"/>
        <v>5</v>
      </c>
      <c r="H280">
        <v>277</v>
      </c>
      <c r="I280" s="114">
        <v>67</v>
      </c>
      <c r="J280" s="115">
        <f t="shared" ref="J280:L280" si="234">J210</f>
        <v>3018</v>
      </c>
      <c r="K280" s="115">
        <f t="shared" si="234"/>
        <v>2010</v>
      </c>
      <c r="L280" s="115">
        <f t="shared" si="234"/>
        <v>0</v>
      </c>
      <c r="M280" s="119"/>
      <c r="N280" s="117">
        <f>IF(F280=3,COUNTIFS($I$4:I280,I280)+2,COUNTIFS($I$4:I280,I280)+3)</f>
        <v>6</v>
      </c>
      <c r="O280" t="str">
        <f t="shared" si="211"/>
        <v>{3018,6}</v>
      </c>
      <c r="P280" t="str">
        <f t="shared" si="212"/>
        <v>{2010,6}</v>
      </c>
      <c r="Q280" t="str">
        <f t="shared" si="213"/>
        <v/>
      </c>
      <c r="R280" s="3" t="str">
        <f t="shared" si="214"/>
        <v/>
      </c>
      <c r="S280" t="str">
        <f t="array" ref="S280">[1]!LKnum(O280:R280)</f>
        <v>{{3018,6}|{2010,6}}</v>
      </c>
    </row>
    <row r="281" spans="6:19" x14ac:dyDescent="0.15">
      <c r="F281">
        <f t="array" ref="F281">MIN(_xlfn.XLOOKUP(J281:L281,共鸣关系设定!B:B,共鸣关系设定!D:D))</f>
        <v>3</v>
      </c>
      <c r="G281">
        <f t="shared" si="231"/>
        <v>5</v>
      </c>
      <c r="H281">
        <v>278</v>
      </c>
      <c r="I281" s="2">
        <v>68</v>
      </c>
      <c r="J281" s="115">
        <f t="shared" ref="J281:L281" si="235">J211</f>
        <v>3017</v>
      </c>
      <c r="K281" s="115">
        <f t="shared" si="235"/>
        <v>1017</v>
      </c>
      <c r="L281" s="115">
        <f t="shared" si="235"/>
        <v>0</v>
      </c>
      <c r="M281" s="96"/>
      <c r="N281" s="117">
        <f>IF(F281=3,COUNTIFS($I$4:I281,I281)+2,COUNTIFS($I$4:I281,I281)+3)</f>
        <v>6</v>
      </c>
      <c r="O281" t="str">
        <f t="shared" si="211"/>
        <v>{3017,6}</v>
      </c>
      <c r="P281" t="str">
        <f t="shared" si="212"/>
        <v>{1017,6}</v>
      </c>
      <c r="Q281" t="str">
        <f t="shared" si="213"/>
        <v/>
      </c>
      <c r="R281" s="3" t="str">
        <f t="shared" si="214"/>
        <v/>
      </c>
      <c r="S281" t="str">
        <f t="array" ref="S281">[1]!LKnum(O281:R281)</f>
        <v>{{3017,6}|{1017,6}}</v>
      </c>
    </row>
    <row r="282" spans="6:19" x14ac:dyDescent="0.15">
      <c r="F282">
        <f t="array" ref="F282">MIN(_xlfn.XLOOKUP(J282:L282,共鸣关系设定!B:B,共鸣关系设定!D:D))</f>
        <v>3</v>
      </c>
      <c r="G282">
        <f t="shared" si="231"/>
        <v>5</v>
      </c>
      <c r="H282">
        <v>279</v>
      </c>
      <c r="I282" s="114">
        <v>69</v>
      </c>
      <c r="J282" s="115">
        <f t="shared" ref="J282:L282" si="236">J212</f>
        <v>2012</v>
      </c>
      <c r="K282" s="115">
        <f t="shared" si="236"/>
        <v>2011</v>
      </c>
      <c r="L282" s="115">
        <f t="shared" si="236"/>
        <v>0</v>
      </c>
      <c r="M282" s="119"/>
      <c r="N282" s="117">
        <f>IF(F282=3,COUNTIFS($I$4:I282,I282)+2,COUNTIFS($I$4:I282,I282)+3)</f>
        <v>6</v>
      </c>
      <c r="O282" t="str">
        <f t="shared" si="211"/>
        <v>{2012,6}</v>
      </c>
      <c r="P282" t="str">
        <f t="shared" si="212"/>
        <v>{2011,6}</v>
      </c>
      <c r="Q282" t="str">
        <f t="shared" si="213"/>
        <v/>
      </c>
      <c r="R282" s="3" t="str">
        <f t="shared" si="214"/>
        <v/>
      </c>
      <c r="S282" t="str">
        <f t="array" ref="S282">[1]!LKnum(O282:R282)</f>
        <v>{{2012,6}|{2011,6}}</v>
      </c>
    </row>
    <row r="283" spans="6:19" x14ac:dyDescent="0.15">
      <c r="F283">
        <f t="array" ref="F283">MIN(_xlfn.XLOOKUP(J283:L283,共鸣关系设定!B:B,共鸣关系设定!D:D))</f>
        <v>5</v>
      </c>
      <c r="G283">
        <f t="shared" si="231"/>
        <v>5</v>
      </c>
      <c r="H283">
        <v>280</v>
      </c>
      <c r="I283" s="2">
        <v>70</v>
      </c>
      <c r="J283" s="115">
        <f t="shared" ref="J283:L283" si="237">J213</f>
        <v>4024</v>
      </c>
      <c r="K283" s="115">
        <f t="shared" si="237"/>
        <v>4027</v>
      </c>
      <c r="L283" s="115">
        <f t="shared" si="237"/>
        <v>0</v>
      </c>
      <c r="M283" s="96"/>
      <c r="N283" s="117">
        <f>IF(F283=3,COUNTIFS($I$4:I283,I283)+2,COUNTIFS($I$4:I283,I283)+3)</f>
        <v>7</v>
      </c>
      <c r="O283" t="str">
        <f t="shared" si="211"/>
        <v>{4024,7}</v>
      </c>
      <c r="P283" t="str">
        <f t="shared" si="212"/>
        <v>{4027,7}</v>
      </c>
      <c r="Q283" t="str">
        <f t="shared" si="213"/>
        <v/>
      </c>
      <c r="R283" s="3" t="str">
        <f t="shared" si="214"/>
        <v/>
      </c>
      <c r="S283" t="str">
        <f t="array" ref="S283">[1]!LKnum(O283:R283)</f>
        <v>{{4024,7}|{4027,7}}</v>
      </c>
    </row>
    <row r="284" spans="6:19" x14ac:dyDescent="0.15">
      <c r="F284">
        <f t="array" ref="F284">MIN(_xlfn.XLOOKUP(J284:L284,共鸣关系设定!B:B,共鸣关系设定!D:D))</f>
        <v>5</v>
      </c>
      <c r="G284">
        <f t="shared" si="231"/>
        <v>5</v>
      </c>
      <c r="H284">
        <v>281</v>
      </c>
      <c r="I284" s="114">
        <v>1</v>
      </c>
      <c r="J284" s="115">
        <f t="shared" ref="J284:L284" si="238">J214</f>
        <v>4033</v>
      </c>
      <c r="K284" s="115">
        <f t="shared" si="238"/>
        <v>4025</v>
      </c>
      <c r="L284" s="115">
        <f t="shared" si="238"/>
        <v>4024</v>
      </c>
      <c r="M284" s="119"/>
      <c r="N284" s="117">
        <f>IF(F284=3,COUNTIFS($I$4:I284,I284)+2,COUNTIFS($I$4:I284,I284)+3)</f>
        <v>8</v>
      </c>
      <c r="O284" t="str">
        <f t="shared" si="211"/>
        <v>{4033,8}</v>
      </c>
      <c r="P284" t="str">
        <f t="shared" si="212"/>
        <v>{4025,8}</v>
      </c>
      <c r="Q284" t="str">
        <f t="shared" si="213"/>
        <v>{4024,8}</v>
      </c>
      <c r="R284" s="3" t="str">
        <f t="shared" si="214"/>
        <v/>
      </c>
      <c r="S284" t="str">
        <f t="array" ref="S284">[1]!LKnum(O284:R284)</f>
        <v>{{4033,8}|{4025,8}|{4024,8}}</v>
      </c>
    </row>
    <row r="285" spans="6:19" x14ac:dyDescent="0.15">
      <c r="F285">
        <f t="array" ref="F285">MIN(_xlfn.XLOOKUP(J285:L285,共鸣关系设定!B:B,共鸣关系设定!D:D))</f>
        <v>7</v>
      </c>
      <c r="G285">
        <f t="shared" si="231"/>
        <v>5</v>
      </c>
      <c r="H285">
        <v>282</v>
      </c>
      <c r="I285" s="2">
        <v>2</v>
      </c>
      <c r="J285" s="115">
        <f t="shared" ref="J285:L285" si="239">J215</f>
        <v>4032</v>
      </c>
      <c r="K285" s="115">
        <f t="shared" si="239"/>
        <v>4028</v>
      </c>
      <c r="L285" s="115">
        <f t="shared" si="239"/>
        <v>4022</v>
      </c>
      <c r="M285" s="96"/>
      <c r="N285" s="117">
        <f>IF(F285=3,COUNTIFS($I$4:I285,I285)+2,COUNTIFS($I$4:I285,I285)+3)</f>
        <v>8</v>
      </c>
      <c r="O285" t="str">
        <f t="shared" si="211"/>
        <v>{4032,8}</v>
      </c>
      <c r="P285" t="str">
        <f t="shared" si="212"/>
        <v>{4028,8}</v>
      </c>
      <c r="Q285" t="str">
        <f t="shared" si="213"/>
        <v>{4022,8}</v>
      </c>
      <c r="R285" s="3" t="str">
        <f t="shared" si="214"/>
        <v/>
      </c>
      <c r="S285" t="str">
        <f t="array" ref="S285">[1]!LKnum(O285:R285)</f>
        <v>{{4032,8}|{4028,8}|{4022,8}}</v>
      </c>
    </row>
    <row r="286" spans="6:19" x14ac:dyDescent="0.15">
      <c r="F286">
        <f t="array" ref="F286">MIN(_xlfn.XLOOKUP(J286:L286,共鸣关系设定!B:B,共鸣关系设定!D:D))</f>
        <v>5</v>
      </c>
      <c r="G286">
        <f t="shared" si="231"/>
        <v>5</v>
      </c>
      <c r="H286">
        <v>283</v>
      </c>
      <c r="I286" s="114">
        <v>3</v>
      </c>
      <c r="J286" s="115">
        <f t="shared" ref="J286:L286" si="240">J216</f>
        <v>4041</v>
      </c>
      <c r="K286" s="115">
        <f t="shared" si="240"/>
        <v>4037</v>
      </c>
      <c r="L286" s="115">
        <f t="shared" si="240"/>
        <v>4032</v>
      </c>
      <c r="M286" s="119"/>
      <c r="N286" s="117">
        <f>IF(F286=3,COUNTIFS($I$4:I286,I286)+2,COUNTIFS($I$4:I286,I286)+3)</f>
        <v>8</v>
      </c>
      <c r="O286" t="str">
        <f t="shared" si="211"/>
        <v>{4041,8}</v>
      </c>
      <c r="P286" t="str">
        <f t="shared" si="212"/>
        <v>{4037,8}</v>
      </c>
      <c r="Q286" t="str">
        <f t="shared" si="213"/>
        <v>{4032,8}</v>
      </c>
      <c r="R286" s="3" t="str">
        <f t="shared" si="214"/>
        <v/>
      </c>
      <c r="S286" t="str">
        <f t="array" ref="S286">[1]!LKnum(O286:R286)</f>
        <v>{{4041,8}|{4037,8}|{4032,8}}</v>
      </c>
    </row>
    <row r="287" spans="6:19" x14ac:dyDescent="0.15">
      <c r="F287">
        <f t="array" ref="F287">MIN(_xlfn.XLOOKUP(J287:L287,共鸣关系设定!B:B,共鸣关系设定!D:D))</f>
        <v>5</v>
      </c>
      <c r="G287">
        <f t="shared" si="231"/>
        <v>5</v>
      </c>
      <c r="H287">
        <v>284</v>
      </c>
      <c r="I287" s="2">
        <v>4</v>
      </c>
      <c r="J287" s="115">
        <f t="shared" ref="J287:L287" si="241">J217</f>
        <v>4042</v>
      </c>
      <c r="K287" s="115">
        <f t="shared" si="241"/>
        <v>4037</v>
      </c>
      <c r="L287" s="115">
        <f t="shared" si="241"/>
        <v>4007</v>
      </c>
      <c r="M287" s="96"/>
      <c r="N287" s="117">
        <f>IF(F287=3,COUNTIFS($I$4:I287,I287)+2,COUNTIFS($I$4:I287,I287)+3)</f>
        <v>8</v>
      </c>
      <c r="O287" t="str">
        <f t="shared" si="211"/>
        <v>{4042,8}</v>
      </c>
      <c r="P287" t="str">
        <f t="shared" si="212"/>
        <v>{4037,8}</v>
      </c>
      <c r="Q287" t="str">
        <f t="shared" si="213"/>
        <v>{4007,8}</v>
      </c>
      <c r="R287" s="3" t="str">
        <f t="shared" si="214"/>
        <v/>
      </c>
      <c r="S287" t="str">
        <f t="array" ref="S287">[1]!LKnum(O287:R287)</f>
        <v>{{4042,8}|{4037,8}|{4007,8}}</v>
      </c>
    </row>
    <row r="288" spans="6:19" x14ac:dyDescent="0.15">
      <c r="F288">
        <f t="array" ref="F288">MIN(_xlfn.XLOOKUP(J288:L288,共鸣关系设定!B:B,共鸣关系设定!D:D))</f>
        <v>7</v>
      </c>
      <c r="G288">
        <f t="shared" si="231"/>
        <v>5</v>
      </c>
      <c r="H288">
        <v>285</v>
      </c>
      <c r="I288" s="114">
        <v>5</v>
      </c>
      <c r="J288" s="115">
        <f t="shared" ref="J288:L288" si="242">J218</f>
        <v>4039</v>
      </c>
      <c r="K288" s="115">
        <f t="shared" si="242"/>
        <v>4037</v>
      </c>
      <c r="L288" s="115">
        <f t="shared" si="242"/>
        <v>4026</v>
      </c>
      <c r="M288" s="119"/>
      <c r="N288" s="117">
        <f>IF(F288=3,COUNTIFS($I$4:I288,I288)+2,COUNTIFS($I$4:I288,I288)+3)</f>
        <v>8</v>
      </c>
      <c r="O288" t="str">
        <f t="shared" si="211"/>
        <v>{4039,8}</v>
      </c>
      <c r="P288" t="str">
        <f t="shared" si="212"/>
        <v>{4037,8}</v>
      </c>
      <c r="Q288" t="str">
        <f t="shared" si="213"/>
        <v>{4026,8}</v>
      </c>
      <c r="R288" s="3" t="str">
        <f t="shared" si="214"/>
        <v/>
      </c>
      <c r="S288" t="str">
        <f t="array" ref="S288">[1]!LKnum(O288:R288)</f>
        <v>{{4039,8}|{4037,8}|{4026,8}}</v>
      </c>
    </row>
    <row r="289" spans="6:19" x14ac:dyDescent="0.15">
      <c r="F289">
        <f t="array" ref="F289">MIN(_xlfn.XLOOKUP(J289:L289,共鸣关系设定!B:B,共鸣关系设定!D:D))</f>
        <v>7</v>
      </c>
      <c r="G289">
        <f t="shared" si="231"/>
        <v>5</v>
      </c>
      <c r="H289">
        <v>286</v>
      </c>
      <c r="I289" s="2">
        <v>6</v>
      </c>
      <c r="J289" s="115">
        <f t="shared" ref="J289:L289" si="243">J219</f>
        <v>4039</v>
      </c>
      <c r="K289" s="115">
        <f t="shared" si="243"/>
        <v>4032</v>
      </c>
      <c r="L289" s="115">
        <f t="shared" si="243"/>
        <v>4005</v>
      </c>
      <c r="M289" s="96"/>
      <c r="N289" s="117">
        <f>IF(F289=3,COUNTIFS($I$4:I289,I289)+2,COUNTIFS($I$4:I289,I289)+3)</f>
        <v>8</v>
      </c>
      <c r="O289" t="str">
        <f t="shared" si="211"/>
        <v>{4039,8}</v>
      </c>
      <c r="P289" t="str">
        <f t="shared" si="212"/>
        <v>{4032,8}</v>
      </c>
      <c r="Q289" t="str">
        <f t="shared" si="213"/>
        <v>{4005,8}</v>
      </c>
      <c r="R289" s="3" t="str">
        <f t="shared" si="214"/>
        <v/>
      </c>
      <c r="S289" t="str">
        <f t="array" ref="S289">[1]!LKnum(O289:R289)</f>
        <v>{{4039,8}|{4032,8}|{4005,8}}</v>
      </c>
    </row>
    <row r="290" spans="6:19" x14ac:dyDescent="0.15">
      <c r="F290">
        <f t="array" ref="F290">MIN(_xlfn.XLOOKUP(J290:L290,共鸣关系设定!B:B,共鸣关系设定!D:D))</f>
        <v>5</v>
      </c>
      <c r="G290">
        <f t="shared" si="231"/>
        <v>5</v>
      </c>
      <c r="H290">
        <v>287</v>
      </c>
      <c r="I290" s="114">
        <v>7</v>
      </c>
      <c r="J290" s="115">
        <f t="shared" ref="J290:L290" si="244">J220</f>
        <v>4040</v>
      </c>
      <c r="K290" s="115">
        <f t="shared" si="244"/>
        <v>4039</v>
      </c>
      <c r="L290" s="115">
        <f t="shared" si="244"/>
        <v>4038</v>
      </c>
      <c r="M290" s="119"/>
      <c r="N290" s="117">
        <f>IF(F290=3,COUNTIFS($I$4:I290,I290)+2,COUNTIFS($I$4:I290,I290)+3)</f>
        <v>8</v>
      </c>
      <c r="O290" t="str">
        <f t="shared" si="211"/>
        <v>{4040,8}</v>
      </c>
      <c r="P290" t="str">
        <f t="shared" si="212"/>
        <v>{4039,8}</v>
      </c>
      <c r="Q290" t="str">
        <f t="shared" si="213"/>
        <v>{4038,8}</v>
      </c>
      <c r="R290" s="3" t="str">
        <f t="shared" si="214"/>
        <v/>
      </c>
      <c r="S290" t="str">
        <f t="array" ref="S290">[1]!LKnum(O290:R290)</f>
        <v>{{4040,8}|{4039,8}|{4038,8}}</v>
      </c>
    </row>
    <row r="291" spans="6:19" x14ac:dyDescent="0.15">
      <c r="F291">
        <f t="array" ref="F291">MIN(_xlfn.XLOOKUP(J291:L291,共鸣关系设定!B:B,共鸣关系设定!D:D))</f>
        <v>5</v>
      </c>
      <c r="G291">
        <f t="shared" si="231"/>
        <v>5</v>
      </c>
      <c r="H291">
        <v>288</v>
      </c>
      <c r="I291" s="2">
        <v>8</v>
      </c>
      <c r="J291" s="115">
        <f t="shared" ref="J291:L291" si="245">J221</f>
        <v>4023</v>
      </c>
      <c r="K291" s="115">
        <f t="shared" si="245"/>
        <v>4016</v>
      </c>
      <c r="L291" s="115">
        <f t="shared" si="245"/>
        <v>4004</v>
      </c>
      <c r="M291" s="96"/>
      <c r="N291" s="117">
        <f>IF(F291=3,COUNTIFS($I$4:I291,I291)+2,COUNTIFS($I$4:I291,I291)+3)</f>
        <v>8</v>
      </c>
      <c r="O291" t="str">
        <f t="shared" si="211"/>
        <v>{4023,8}</v>
      </c>
      <c r="P291" t="str">
        <f t="shared" si="212"/>
        <v>{4016,8}</v>
      </c>
      <c r="Q291" t="str">
        <f t="shared" si="213"/>
        <v>{4004,8}</v>
      </c>
      <c r="R291" s="3" t="str">
        <f t="shared" si="214"/>
        <v/>
      </c>
      <c r="S291" t="str">
        <f t="array" ref="S291">[1]!LKnum(O291:R291)</f>
        <v>{{4023,8}|{4016,8}|{4004,8}}</v>
      </c>
    </row>
    <row r="292" spans="6:19" x14ac:dyDescent="0.15">
      <c r="F292">
        <f t="array" ref="F292">MIN(_xlfn.XLOOKUP(J292:L292,共鸣关系设定!B:B,共鸣关系设定!D:D))</f>
        <v>5</v>
      </c>
      <c r="G292">
        <f t="shared" si="231"/>
        <v>4</v>
      </c>
      <c r="H292">
        <v>289</v>
      </c>
      <c r="I292" s="114">
        <v>9</v>
      </c>
      <c r="J292" s="115">
        <f t="shared" ref="J292:L292" si="246">J222</f>
        <v>4000</v>
      </c>
      <c r="K292" s="115">
        <f t="shared" si="246"/>
        <v>2016</v>
      </c>
      <c r="L292" s="115">
        <f t="shared" si="246"/>
        <v>0</v>
      </c>
      <c r="M292" s="119"/>
      <c r="N292" s="117">
        <f>IF(F292=3,COUNTIFS($I$4:I292,I292)+2,COUNTIFS($I$4:I292,I292)+3)</f>
        <v>8</v>
      </c>
      <c r="O292" t="str">
        <f t="shared" si="211"/>
        <v>{4000,8}</v>
      </c>
      <c r="P292" t="str">
        <f t="shared" si="212"/>
        <v>{2016,8}</v>
      </c>
      <c r="Q292" t="str">
        <f t="shared" si="213"/>
        <v/>
      </c>
      <c r="R292" s="3" t="str">
        <f t="shared" si="214"/>
        <v/>
      </c>
      <c r="S292" t="str">
        <f t="array" ref="S292">[1]!LKnum(O292:R292)</f>
        <v>{{4000,8}|{2016,8}}</v>
      </c>
    </row>
    <row r="293" spans="6:19" x14ac:dyDescent="0.15">
      <c r="F293">
        <f t="array" ref="F293">MIN(_xlfn.XLOOKUP(J293:L293,共鸣关系设定!B:B,共鸣关系设定!D:D))</f>
        <v>7</v>
      </c>
      <c r="G293">
        <f t="shared" si="231"/>
        <v>4</v>
      </c>
      <c r="H293">
        <v>290</v>
      </c>
      <c r="I293" s="2">
        <v>10</v>
      </c>
      <c r="J293" s="115">
        <f t="shared" ref="J293:L293" si="247">J223</f>
        <v>4036</v>
      </c>
      <c r="K293" s="115">
        <f t="shared" si="247"/>
        <v>4027</v>
      </c>
      <c r="L293" s="115">
        <f t="shared" si="247"/>
        <v>4007</v>
      </c>
      <c r="M293" s="96"/>
      <c r="N293" s="117">
        <f>IF(F293=3,COUNTIFS($I$4:I293,I293)+2,COUNTIFS($I$4:I293,I293)+3)</f>
        <v>8</v>
      </c>
      <c r="O293" t="str">
        <f t="shared" si="211"/>
        <v>{4036,8}</v>
      </c>
      <c r="P293" t="str">
        <f t="shared" si="212"/>
        <v>{4027,8}</v>
      </c>
      <c r="Q293" t="str">
        <f t="shared" si="213"/>
        <v>{4007,8}</v>
      </c>
      <c r="R293" s="3" t="str">
        <f t="shared" si="214"/>
        <v/>
      </c>
      <c r="S293" t="str">
        <f t="array" ref="S293">[1]!LKnum(O293:R293)</f>
        <v>{{4036,8}|{4027,8}|{4007,8}}</v>
      </c>
    </row>
    <row r="294" spans="6:19" x14ac:dyDescent="0.15">
      <c r="F294">
        <f t="array" ref="F294">MIN(_xlfn.XLOOKUP(J294:L294,共鸣关系设定!B:B,共鸣关系设定!D:D))</f>
        <v>5</v>
      </c>
      <c r="G294">
        <f t="shared" si="231"/>
        <v>4</v>
      </c>
      <c r="H294">
        <v>291</v>
      </c>
      <c r="I294" s="114">
        <v>11</v>
      </c>
      <c r="J294" s="115">
        <f t="shared" ref="J294:L294" si="248">J224</f>
        <v>4038</v>
      </c>
      <c r="K294" s="115">
        <f t="shared" si="248"/>
        <v>4025</v>
      </c>
      <c r="L294" s="115">
        <f t="shared" si="248"/>
        <v>4002</v>
      </c>
      <c r="M294" s="119"/>
      <c r="N294" s="117">
        <f>IF(F294=3,COUNTIFS($I$4:I294,I294)+2,COUNTIFS($I$4:I294,I294)+3)</f>
        <v>8</v>
      </c>
      <c r="O294" t="str">
        <f t="shared" si="211"/>
        <v>{4038,8}</v>
      </c>
      <c r="P294" t="str">
        <f t="shared" si="212"/>
        <v>{4025,8}</v>
      </c>
      <c r="Q294" t="str">
        <f t="shared" si="213"/>
        <v>{4002,8}</v>
      </c>
      <c r="R294" s="3" t="str">
        <f t="shared" si="214"/>
        <v/>
      </c>
      <c r="S294" t="str">
        <f t="array" ref="S294">[1]!LKnum(O294:R294)</f>
        <v>{{4038,8}|{4025,8}|{4002,8}}</v>
      </c>
    </row>
    <row r="295" spans="6:19" x14ac:dyDescent="0.15">
      <c r="F295">
        <f t="array" ref="F295">MIN(_xlfn.XLOOKUP(J295:L295,共鸣关系设定!B:B,共鸣关系设定!D:D))</f>
        <v>5</v>
      </c>
      <c r="G295">
        <f t="shared" si="231"/>
        <v>4</v>
      </c>
      <c r="H295">
        <v>292</v>
      </c>
      <c r="I295" s="2">
        <v>12</v>
      </c>
      <c r="J295" s="115">
        <f t="shared" ref="J295:L295" si="249">J225</f>
        <v>4030</v>
      </c>
      <c r="K295" s="115">
        <f t="shared" si="249"/>
        <v>3008</v>
      </c>
      <c r="L295" s="115">
        <f t="shared" si="249"/>
        <v>0</v>
      </c>
      <c r="M295" s="119"/>
      <c r="N295" s="117">
        <f>IF(F295=3,COUNTIFS($I$4:I295,I295)+2,COUNTIFS($I$4:I295,I295)+3)</f>
        <v>8</v>
      </c>
      <c r="O295" t="str">
        <f t="shared" si="211"/>
        <v>{4030,8}</v>
      </c>
      <c r="P295" t="str">
        <f t="shared" si="212"/>
        <v>{3008,8}</v>
      </c>
      <c r="Q295" t="str">
        <f t="shared" si="213"/>
        <v/>
      </c>
      <c r="R295" s="3" t="str">
        <f t="shared" si="214"/>
        <v/>
      </c>
      <c r="S295" t="str">
        <f t="array" ref="S295">[1]!LKnum(O295:R295)</f>
        <v>{{4030,8}|{3008,8}}</v>
      </c>
    </row>
    <row r="296" spans="6:19" x14ac:dyDescent="0.15">
      <c r="F296">
        <f t="array" ref="F296">MIN(_xlfn.XLOOKUP(J296:L296,共鸣关系设定!B:B,共鸣关系设定!D:D))</f>
        <v>5</v>
      </c>
      <c r="G296">
        <f t="shared" si="231"/>
        <v>4</v>
      </c>
      <c r="H296">
        <v>293</v>
      </c>
      <c r="I296" s="114">
        <v>13</v>
      </c>
      <c r="J296" s="115">
        <f t="shared" ref="J296:L296" si="250">J226</f>
        <v>4031</v>
      </c>
      <c r="K296" s="115">
        <f t="shared" si="250"/>
        <v>4028</v>
      </c>
      <c r="L296" s="115">
        <f t="shared" si="250"/>
        <v>0</v>
      </c>
      <c r="M296" s="96"/>
      <c r="N296" s="117">
        <f>IF(F296=3,COUNTIFS($I$4:I296,I296)+2,COUNTIFS($I$4:I296,I296)+3)</f>
        <v>8</v>
      </c>
      <c r="O296" t="str">
        <f t="shared" si="211"/>
        <v>{4031,8}</v>
      </c>
      <c r="P296" t="str">
        <f t="shared" si="212"/>
        <v>{4028,8}</v>
      </c>
      <c r="Q296" t="str">
        <f t="shared" si="213"/>
        <v/>
      </c>
      <c r="R296" s="3" t="str">
        <f t="shared" si="214"/>
        <v/>
      </c>
      <c r="S296" t="str">
        <f t="array" ref="S296">[1]!LKnum(O296:R296)</f>
        <v>{{4031,8}|{4028,8}}</v>
      </c>
    </row>
    <row r="297" spans="6:19" x14ac:dyDescent="0.15">
      <c r="F297">
        <f t="array" ref="F297">MIN(_xlfn.XLOOKUP(J297:L297,共鸣关系设定!B:B,共鸣关系设定!D:D))</f>
        <v>5</v>
      </c>
      <c r="G297">
        <f t="shared" si="231"/>
        <v>4</v>
      </c>
      <c r="H297">
        <v>294</v>
      </c>
      <c r="I297" s="2">
        <v>14</v>
      </c>
      <c r="J297" s="115">
        <f t="shared" ref="J297:L297" si="251">J227</f>
        <v>4022</v>
      </c>
      <c r="K297" s="115">
        <f t="shared" si="251"/>
        <v>3010</v>
      </c>
      <c r="L297" s="115">
        <f t="shared" si="251"/>
        <v>0</v>
      </c>
      <c r="M297" s="119"/>
      <c r="N297" s="117">
        <f>IF(F297=3,COUNTIFS($I$4:I297,I297)+2,COUNTIFS($I$4:I297,I297)+3)</f>
        <v>8</v>
      </c>
      <c r="O297" t="str">
        <f t="shared" si="211"/>
        <v>{4022,8}</v>
      </c>
      <c r="P297" t="str">
        <f t="shared" si="212"/>
        <v>{3010,8}</v>
      </c>
      <c r="Q297" t="str">
        <f t="shared" si="213"/>
        <v/>
      </c>
      <c r="R297" s="3" t="str">
        <f t="shared" si="214"/>
        <v/>
      </c>
      <c r="S297" t="str">
        <f t="array" ref="S297">[1]!LKnum(O297:R297)</f>
        <v>{{4022,8}|{3010,8}}</v>
      </c>
    </row>
    <row r="298" spans="6:19" x14ac:dyDescent="0.15">
      <c r="F298">
        <f t="array" ref="F298">MIN(_xlfn.XLOOKUP(J298:L298,共鸣关系设定!B:B,共鸣关系设定!D:D))</f>
        <v>5</v>
      </c>
      <c r="G298">
        <f t="shared" si="231"/>
        <v>4</v>
      </c>
      <c r="H298">
        <v>295</v>
      </c>
      <c r="I298" s="114">
        <v>15</v>
      </c>
      <c r="J298" s="115">
        <f t="shared" ref="J298:L298" si="252">J228</f>
        <v>4033</v>
      </c>
      <c r="K298" s="115">
        <f t="shared" si="252"/>
        <v>4030</v>
      </c>
      <c r="L298" s="115">
        <f t="shared" si="252"/>
        <v>4021</v>
      </c>
      <c r="M298" s="96"/>
      <c r="N298" s="117">
        <f>IF(F298=3,COUNTIFS($I$4:I298,I298)+2,COUNTIFS($I$4:I298,I298)+3)</f>
        <v>8</v>
      </c>
      <c r="O298" t="str">
        <f t="shared" si="211"/>
        <v>{4033,8}</v>
      </c>
      <c r="P298" t="str">
        <f t="shared" si="212"/>
        <v>{4030,8}</v>
      </c>
      <c r="Q298" t="str">
        <f t="shared" si="213"/>
        <v>{4021,8}</v>
      </c>
      <c r="R298" s="3" t="str">
        <f t="shared" si="214"/>
        <v/>
      </c>
      <c r="S298" t="str">
        <f t="array" ref="S298">[1]!LKnum(O298:R298)</f>
        <v>{{4033,8}|{4030,8}|{4021,8}}</v>
      </c>
    </row>
    <row r="299" spans="6:19" x14ac:dyDescent="0.15">
      <c r="F299">
        <f t="array" ref="F299">MIN(_xlfn.XLOOKUP(J299:L299,共鸣关系设定!B:B,共鸣关系设定!D:D))</f>
        <v>5</v>
      </c>
      <c r="G299">
        <f t="shared" si="231"/>
        <v>4</v>
      </c>
      <c r="H299">
        <v>296</v>
      </c>
      <c r="I299" s="2">
        <v>16</v>
      </c>
      <c r="J299" s="115">
        <f t="shared" ref="J299:L299" si="253">J229</f>
        <v>4035</v>
      </c>
      <c r="K299" s="115">
        <f t="shared" si="253"/>
        <v>4026</v>
      </c>
      <c r="L299" s="115">
        <f t="shared" si="253"/>
        <v>4019</v>
      </c>
      <c r="M299" s="119"/>
      <c r="N299" s="117">
        <f>IF(F299=3,COUNTIFS($I$4:I299,I299)+2,COUNTIFS($I$4:I299,I299)+3)</f>
        <v>8</v>
      </c>
      <c r="O299" t="str">
        <f t="shared" si="211"/>
        <v>{4035,8}</v>
      </c>
      <c r="P299" t="str">
        <f t="shared" si="212"/>
        <v>{4026,8}</v>
      </c>
      <c r="Q299" t="str">
        <f t="shared" si="213"/>
        <v>{4019,8}</v>
      </c>
      <c r="R299" s="3" t="str">
        <f t="shared" si="214"/>
        <v/>
      </c>
      <c r="S299" t="str">
        <f t="array" ref="S299">[1]!LKnum(O299:R299)</f>
        <v>{{4035,8}|{4026,8}|{4019,8}}</v>
      </c>
    </row>
    <row r="300" spans="6:19" x14ac:dyDescent="0.15">
      <c r="F300">
        <f t="array" ref="F300">MIN(_xlfn.XLOOKUP(J300:L300,共鸣关系设定!B:B,共鸣关系设定!D:D))</f>
        <v>7</v>
      </c>
      <c r="G300">
        <f t="shared" si="231"/>
        <v>4</v>
      </c>
      <c r="H300">
        <v>297</v>
      </c>
      <c r="I300" s="114">
        <v>17</v>
      </c>
      <c r="J300" s="115">
        <f t="shared" ref="J300:L300" si="254">J230</f>
        <v>4019</v>
      </c>
      <c r="K300" s="115">
        <f t="shared" si="254"/>
        <v>4012</v>
      </c>
      <c r="L300" s="115">
        <f t="shared" si="254"/>
        <v>0</v>
      </c>
      <c r="M300" s="96"/>
      <c r="N300" s="117">
        <f>IF(F300=3,COUNTIFS($I$4:I300,I300)+2,COUNTIFS($I$4:I300,I300)+3)</f>
        <v>8</v>
      </c>
      <c r="O300" t="str">
        <f t="shared" si="211"/>
        <v>{4019,8}</v>
      </c>
      <c r="P300" t="str">
        <f t="shared" si="212"/>
        <v>{4012,8}</v>
      </c>
      <c r="Q300" t="str">
        <f t="shared" si="213"/>
        <v/>
      </c>
      <c r="R300" s="3" t="str">
        <f t="shared" si="214"/>
        <v/>
      </c>
      <c r="S300" t="str">
        <f t="array" ref="S300">[1]!LKnum(O300:R300)</f>
        <v>{{4019,8}|{4012,8}}</v>
      </c>
    </row>
    <row r="301" spans="6:19" x14ac:dyDescent="0.15">
      <c r="F301">
        <f t="array" ref="F301">MIN(_xlfn.XLOOKUP(J301:L301,共鸣关系设定!B:B,共鸣关系设定!D:D))</f>
        <v>7</v>
      </c>
      <c r="G301">
        <f t="shared" si="231"/>
        <v>4</v>
      </c>
      <c r="H301">
        <v>298</v>
      </c>
      <c r="I301" s="2">
        <v>18</v>
      </c>
      <c r="J301" s="115">
        <f t="shared" ref="J301:L301" si="255">J231</f>
        <v>4036</v>
      </c>
      <c r="K301" s="115">
        <f t="shared" si="255"/>
        <v>4014</v>
      </c>
      <c r="L301" s="115">
        <f t="shared" si="255"/>
        <v>0</v>
      </c>
      <c r="M301" s="119"/>
      <c r="N301" s="117">
        <f>IF(F301=3,COUNTIFS($I$4:I301,I301)+2,COUNTIFS($I$4:I301,I301)+3)</f>
        <v>8</v>
      </c>
      <c r="O301" t="str">
        <f t="shared" si="211"/>
        <v>{4036,8}</v>
      </c>
      <c r="P301" t="str">
        <f t="shared" si="212"/>
        <v>{4014,8}</v>
      </c>
      <c r="Q301" t="str">
        <f t="shared" si="213"/>
        <v/>
      </c>
      <c r="R301" s="3" t="str">
        <f t="shared" si="214"/>
        <v/>
      </c>
      <c r="S301" t="str">
        <f t="array" ref="S301">[1]!LKnum(O301:R301)</f>
        <v>{{4036,8}|{4014,8}}</v>
      </c>
    </row>
    <row r="302" spans="6:19" x14ac:dyDescent="0.15">
      <c r="F302">
        <f t="array" ref="F302">MIN(_xlfn.XLOOKUP(J302:L302,共鸣关系设定!B:B,共鸣关系设定!D:D))</f>
        <v>3</v>
      </c>
      <c r="G302">
        <f t="shared" si="231"/>
        <v>4</v>
      </c>
      <c r="H302">
        <v>299</v>
      </c>
      <c r="I302" s="114">
        <v>19</v>
      </c>
      <c r="J302" s="115">
        <f t="shared" ref="J302:L302" si="256">J232</f>
        <v>3015</v>
      </c>
      <c r="K302" s="115">
        <f t="shared" si="256"/>
        <v>3013</v>
      </c>
      <c r="L302" s="115">
        <f t="shared" si="256"/>
        <v>0</v>
      </c>
      <c r="M302" s="96"/>
      <c r="N302" s="117">
        <f>IF(F302=3,COUNTIFS($I$4:I302,I302)+2,COUNTIFS($I$4:I302,I302)+3)</f>
        <v>7</v>
      </c>
      <c r="O302" t="str">
        <f t="shared" si="211"/>
        <v>{3015,7}</v>
      </c>
      <c r="P302" t="str">
        <f t="shared" si="212"/>
        <v>{3013,7}</v>
      </c>
      <c r="Q302" t="str">
        <f t="shared" si="213"/>
        <v/>
      </c>
      <c r="R302" s="3" t="str">
        <f t="shared" si="214"/>
        <v/>
      </c>
      <c r="S302" t="str">
        <f t="array" ref="S302">[1]!LKnum(O302:R302)</f>
        <v>{{3015,7}|{3013,7}}</v>
      </c>
    </row>
    <row r="303" spans="6:19" x14ac:dyDescent="0.15">
      <c r="F303">
        <f t="array" ref="F303">MIN(_xlfn.XLOOKUP(J303:L303,共鸣关系设定!B:B,共鸣关系设定!D:D))</f>
        <v>3</v>
      </c>
      <c r="G303">
        <f t="shared" si="231"/>
        <v>4</v>
      </c>
      <c r="H303">
        <v>300</v>
      </c>
      <c r="I303" s="2">
        <v>20</v>
      </c>
      <c r="J303" s="115">
        <f t="shared" ref="J303:L303" si="257">J233</f>
        <v>3000</v>
      </c>
      <c r="K303" s="115">
        <f t="shared" si="257"/>
        <v>2006</v>
      </c>
      <c r="L303" s="115">
        <f t="shared" si="257"/>
        <v>0</v>
      </c>
      <c r="M303" s="119"/>
      <c r="N303" s="117">
        <f>IF(F303=3,COUNTIFS($I$4:I303,I303)+2,COUNTIFS($I$4:I303,I303)+3)</f>
        <v>7</v>
      </c>
      <c r="O303" t="str">
        <f t="shared" si="211"/>
        <v>{3000,7}</v>
      </c>
      <c r="P303" t="str">
        <f t="shared" si="212"/>
        <v>{2006,7}</v>
      </c>
      <c r="Q303" t="str">
        <f t="shared" si="213"/>
        <v/>
      </c>
      <c r="R303" s="3" t="str">
        <f t="shared" si="214"/>
        <v/>
      </c>
      <c r="S303" t="str">
        <f t="array" ref="S303">[1]!LKnum(O303:R303)</f>
        <v>{{3000,7}|{2006,7}}</v>
      </c>
    </row>
    <row r="304" spans="6:19" x14ac:dyDescent="0.15">
      <c r="F304">
        <f t="array" ref="F304">MIN(_xlfn.XLOOKUP(J304:L304,共鸣关系设定!B:B,共鸣关系设定!D:D))</f>
        <v>3</v>
      </c>
      <c r="G304">
        <f t="shared" si="231"/>
        <v>4</v>
      </c>
      <c r="H304">
        <v>301</v>
      </c>
      <c r="I304" s="114">
        <v>21</v>
      </c>
      <c r="J304" s="115">
        <f t="shared" ref="J304:L304" si="258">J234</f>
        <v>3009</v>
      </c>
      <c r="K304" s="115">
        <f t="shared" si="258"/>
        <v>3004</v>
      </c>
      <c r="L304" s="115">
        <f t="shared" si="258"/>
        <v>2010</v>
      </c>
      <c r="M304" s="119"/>
      <c r="N304" s="117">
        <f>IF(F304=3,COUNTIFS($I$4:I304,I304)+2,COUNTIFS($I$4:I304,I304)+3)</f>
        <v>7</v>
      </c>
      <c r="O304" t="str">
        <f t="shared" si="211"/>
        <v>{3009,7}</v>
      </c>
      <c r="P304" t="str">
        <f t="shared" si="212"/>
        <v>{3004,7}</v>
      </c>
      <c r="Q304" t="str">
        <f t="shared" si="213"/>
        <v>{2010,7}</v>
      </c>
      <c r="R304" s="3" t="str">
        <f t="shared" si="214"/>
        <v/>
      </c>
      <c r="S304" t="str">
        <f t="array" ref="S304">[1]!LKnum(O304:R304)</f>
        <v>{{3009,7}|{3004,7}|{2010,7}}</v>
      </c>
    </row>
    <row r="305" spans="6:19" x14ac:dyDescent="0.15">
      <c r="F305">
        <f t="array" ref="F305">MIN(_xlfn.XLOOKUP(J305:L305,共鸣关系设定!B:B,共鸣关系设定!D:D))</f>
        <v>3</v>
      </c>
      <c r="G305">
        <f t="shared" si="231"/>
        <v>4</v>
      </c>
      <c r="H305">
        <v>302</v>
      </c>
      <c r="I305" s="2">
        <v>22</v>
      </c>
      <c r="J305" s="115">
        <f t="shared" ref="J305:L305" si="259">J235</f>
        <v>2015</v>
      </c>
      <c r="K305" s="115">
        <f t="shared" si="259"/>
        <v>2012</v>
      </c>
      <c r="L305" s="115">
        <f t="shared" si="259"/>
        <v>0</v>
      </c>
      <c r="M305" s="96"/>
      <c r="N305" s="117">
        <f>IF(F305=3,COUNTIFS($I$4:I305,I305)+2,COUNTIFS($I$4:I305,I305)+3)</f>
        <v>7</v>
      </c>
      <c r="O305" t="str">
        <f t="shared" si="211"/>
        <v>{2015,7}</v>
      </c>
      <c r="P305" t="str">
        <f t="shared" si="212"/>
        <v>{2012,7}</v>
      </c>
      <c r="Q305" t="str">
        <f t="shared" si="213"/>
        <v/>
      </c>
      <c r="R305" s="3" t="str">
        <f t="shared" si="214"/>
        <v/>
      </c>
      <c r="S305" t="str">
        <f t="array" ref="S305">[1]!LKnum(O305:R305)</f>
        <v>{{2015,7}|{2012,7}}</v>
      </c>
    </row>
    <row r="306" spans="6:19" x14ac:dyDescent="0.15">
      <c r="F306">
        <f t="array" ref="F306">MIN(_xlfn.XLOOKUP(J306:L306,共鸣关系设定!B:B,共鸣关系设定!D:D))</f>
        <v>3</v>
      </c>
      <c r="G306">
        <f t="shared" si="231"/>
        <v>4</v>
      </c>
      <c r="H306">
        <v>303</v>
      </c>
      <c r="I306" s="114">
        <v>23</v>
      </c>
      <c r="J306" s="115">
        <f t="shared" ref="J306:L306" si="260">J236</f>
        <v>3017</v>
      </c>
      <c r="K306" s="115">
        <f t="shared" si="260"/>
        <v>3016</v>
      </c>
      <c r="L306" s="115">
        <f t="shared" si="260"/>
        <v>0</v>
      </c>
      <c r="M306" s="119"/>
      <c r="N306" s="117">
        <f>IF(F306=3,COUNTIFS($I$4:I306,I306)+2,COUNTIFS($I$4:I306,I306)+3)</f>
        <v>7</v>
      </c>
      <c r="O306" t="str">
        <f t="shared" si="211"/>
        <v>{3017,7}</v>
      </c>
      <c r="P306" t="str">
        <f t="shared" si="212"/>
        <v>{3016,7}</v>
      </c>
      <c r="Q306" t="str">
        <f t="shared" si="213"/>
        <v/>
      </c>
      <c r="R306" s="3" t="str">
        <f t="shared" si="214"/>
        <v/>
      </c>
      <c r="S306" t="str">
        <f t="array" ref="S306">[1]!LKnum(O306:R306)</f>
        <v>{{3017,7}|{3016,7}}</v>
      </c>
    </row>
    <row r="307" spans="6:19" x14ac:dyDescent="0.15">
      <c r="F307">
        <f t="array" ref="F307">MIN(_xlfn.XLOOKUP(J307:L307,共鸣关系设定!B:B,共鸣关系设定!D:D))</f>
        <v>5</v>
      </c>
      <c r="G307">
        <f t="shared" si="231"/>
        <v>4</v>
      </c>
      <c r="H307">
        <v>304</v>
      </c>
      <c r="I307" s="2">
        <v>24</v>
      </c>
      <c r="J307" s="115">
        <f t="shared" ref="J307:L307" si="261">J237</f>
        <v>4041</v>
      </c>
      <c r="K307" s="115">
        <f t="shared" si="261"/>
        <v>4024</v>
      </c>
      <c r="L307" s="115">
        <f t="shared" si="261"/>
        <v>4019</v>
      </c>
      <c r="M307" s="96"/>
      <c r="N307" s="117">
        <f>IF(F307=3,COUNTIFS($I$4:I307,I307)+2,COUNTIFS($I$4:I307,I307)+3)</f>
        <v>8</v>
      </c>
      <c r="O307" t="str">
        <f t="shared" si="211"/>
        <v>{4041,8}</v>
      </c>
      <c r="P307" t="str">
        <f t="shared" si="212"/>
        <v>{4024,8}</v>
      </c>
      <c r="Q307" t="str">
        <f t="shared" si="213"/>
        <v>{4019,8}</v>
      </c>
      <c r="R307" s="3" t="str">
        <f t="shared" si="214"/>
        <v/>
      </c>
      <c r="S307" t="str">
        <f t="array" ref="S307">[1]!LKnum(O307:R307)</f>
        <v>{{4041,8}|{4024,8}|{4019,8}}</v>
      </c>
    </row>
    <row r="308" spans="6:19" x14ac:dyDescent="0.15">
      <c r="F308">
        <f t="array" ref="F308">MIN(_xlfn.XLOOKUP(J308:L308,共鸣关系设定!B:B,共鸣关系设定!D:D))</f>
        <v>5</v>
      </c>
      <c r="G308">
        <f t="shared" si="231"/>
        <v>4</v>
      </c>
      <c r="H308">
        <v>305</v>
      </c>
      <c r="I308" s="114">
        <v>25</v>
      </c>
      <c r="J308" s="115">
        <f t="shared" ref="J308:L308" si="262">J238</f>
        <v>4042</v>
      </c>
      <c r="K308" s="115">
        <f t="shared" si="262"/>
        <v>4036</v>
      </c>
      <c r="L308" s="115">
        <f t="shared" si="262"/>
        <v>4002</v>
      </c>
      <c r="M308" s="119"/>
      <c r="N308" s="117">
        <f>IF(F308=3,COUNTIFS($I$4:I308,I308)+2,COUNTIFS($I$4:I308,I308)+3)</f>
        <v>8</v>
      </c>
      <c r="O308" t="str">
        <f t="shared" si="211"/>
        <v>{4042,8}</v>
      </c>
      <c r="P308" t="str">
        <f t="shared" si="212"/>
        <v>{4036,8}</v>
      </c>
      <c r="Q308" t="str">
        <f t="shared" si="213"/>
        <v>{4002,8}</v>
      </c>
      <c r="R308" s="3" t="str">
        <f t="shared" si="214"/>
        <v/>
      </c>
      <c r="S308" t="str">
        <f t="array" ref="S308">[1]!LKnum(O308:R308)</f>
        <v>{{4042,8}|{4036,8}|{4002,8}}</v>
      </c>
    </row>
    <row r="309" spans="6:19" x14ac:dyDescent="0.15">
      <c r="F309">
        <f t="array" ref="F309">MIN(_xlfn.XLOOKUP(J309:L309,共鸣关系设定!B:B,共鸣关系设定!D:D))</f>
        <v>5</v>
      </c>
      <c r="G309">
        <f t="shared" si="231"/>
        <v>4</v>
      </c>
      <c r="H309">
        <v>306</v>
      </c>
      <c r="I309" s="2">
        <v>26</v>
      </c>
      <c r="J309" s="115">
        <f t="shared" ref="J309:L309" si="263">J239</f>
        <v>4041</v>
      </c>
      <c r="K309" s="115">
        <f t="shared" si="263"/>
        <v>4023</v>
      </c>
      <c r="L309" s="115">
        <f t="shared" si="263"/>
        <v>4007</v>
      </c>
      <c r="M309" s="96"/>
      <c r="N309" s="117">
        <f>IF(F309=3,COUNTIFS($I$4:I309,I309)+2,COUNTIFS($I$4:I309,I309)+3)</f>
        <v>8</v>
      </c>
      <c r="O309" t="str">
        <f t="shared" si="211"/>
        <v>{4041,8}</v>
      </c>
      <c r="P309" t="str">
        <f t="shared" si="212"/>
        <v>{4023,8}</v>
      </c>
      <c r="Q309" t="str">
        <f t="shared" si="213"/>
        <v>{4007,8}</v>
      </c>
      <c r="R309" s="3" t="str">
        <f t="shared" si="214"/>
        <v/>
      </c>
      <c r="S309" t="str">
        <f t="array" ref="S309">[1]!LKnum(O309:R309)</f>
        <v>{{4041,8}|{4023,8}|{4007,8}}</v>
      </c>
    </row>
    <row r="310" spans="6:19" x14ac:dyDescent="0.15">
      <c r="F310">
        <f t="array" ref="F310">MIN(_xlfn.XLOOKUP(J310:L310,共鸣关系设定!B:B,共鸣关系设定!D:D))</f>
        <v>5</v>
      </c>
      <c r="G310">
        <f t="shared" si="231"/>
        <v>4</v>
      </c>
      <c r="H310">
        <v>307</v>
      </c>
      <c r="I310" s="114">
        <v>27</v>
      </c>
      <c r="J310" s="115">
        <f t="shared" ref="J310:L310" si="264">J240</f>
        <v>4042</v>
      </c>
      <c r="K310" s="115">
        <f t="shared" si="264"/>
        <v>4035</v>
      </c>
      <c r="L310" s="115">
        <f t="shared" si="264"/>
        <v>4016</v>
      </c>
      <c r="M310" s="119"/>
      <c r="N310" s="117">
        <f>IF(F310=3,COUNTIFS($I$4:I310,I310)+2,COUNTIFS($I$4:I310,I310)+3)</f>
        <v>8</v>
      </c>
      <c r="O310" t="str">
        <f t="shared" si="211"/>
        <v>{4042,8}</v>
      </c>
      <c r="P310" t="str">
        <f t="shared" si="212"/>
        <v>{4035,8}</v>
      </c>
      <c r="Q310" t="str">
        <f t="shared" si="213"/>
        <v>{4016,8}</v>
      </c>
      <c r="R310" s="3" t="str">
        <f t="shared" si="214"/>
        <v/>
      </c>
      <c r="S310" t="str">
        <f t="array" ref="S310">[1]!LKnum(O310:R310)</f>
        <v>{{4042,8}|{4035,8}|{4016,8}}</v>
      </c>
    </row>
    <row r="311" spans="6:19" x14ac:dyDescent="0.15">
      <c r="F311">
        <f t="array" ref="F311">MIN(_xlfn.XLOOKUP(J311:L311,共鸣关系设定!B:B,共鸣关系设定!D:D))</f>
        <v>5</v>
      </c>
      <c r="G311">
        <f t="shared" si="231"/>
        <v>4</v>
      </c>
      <c r="H311">
        <v>308</v>
      </c>
      <c r="I311" s="2">
        <v>28</v>
      </c>
      <c r="J311" s="115">
        <f t="shared" ref="J311:L311" si="265">J241</f>
        <v>4031</v>
      </c>
      <c r="K311" s="115">
        <f t="shared" si="265"/>
        <v>4026</v>
      </c>
      <c r="L311" s="115">
        <f t="shared" si="265"/>
        <v>4000</v>
      </c>
      <c r="M311" s="96"/>
      <c r="N311" s="117">
        <f>IF(F311=3,COUNTIFS($I$4:I311,I311)+2,COUNTIFS($I$4:I311,I311)+3)</f>
        <v>8</v>
      </c>
      <c r="O311" t="str">
        <f t="shared" si="211"/>
        <v>{4031,8}</v>
      </c>
      <c r="P311" t="str">
        <f t="shared" si="212"/>
        <v>{4026,8}</v>
      </c>
      <c r="Q311" t="str">
        <f t="shared" si="213"/>
        <v>{4000,8}</v>
      </c>
      <c r="R311" s="3" t="str">
        <f t="shared" si="214"/>
        <v/>
      </c>
      <c r="S311" t="str">
        <f t="array" ref="S311">[1]!LKnum(O311:R311)</f>
        <v>{{4031,8}|{4026,8}|{4000,8}}</v>
      </c>
    </row>
    <row r="312" spans="6:19" x14ac:dyDescent="0.15">
      <c r="F312">
        <f t="array" ref="F312">MIN(_xlfn.XLOOKUP(J312:L312,共鸣关系设定!B:B,共鸣关系设定!D:D))</f>
        <v>5</v>
      </c>
      <c r="G312">
        <f t="shared" si="231"/>
        <v>4</v>
      </c>
      <c r="H312">
        <v>309</v>
      </c>
      <c r="I312" s="114">
        <v>29</v>
      </c>
      <c r="J312" s="115">
        <f t="shared" ref="J312:L312" si="266">J242</f>
        <v>4027</v>
      </c>
      <c r="K312" s="115">
        <f t="shared" si="266"/>
        <v>4014</v>
      </c>
      <c r="L312" s="115">
        <f t="shared" si="266"/>
        <v>4004</v>
      </c>
      <c r="M312" s="119"/>
      <c r="N312" s="117">
        <f>IF(F312=3,COUNTIFS($I$4:I312,I312)+2,COUNTIFS($I$4:I312,I312)+3)</f>
        <v>8</v>
      </c>
      <c r="O312" t="str">
        <f t="shared" si="211"/>
        <v>{4027,8}</v>
      </c>
      <c r="P312" t="str">
        <f t="shared" si="212"/>
        <v>{4014,8}</v>
      </c>
      <c r="Q312" t="str">
        <f t="shared" si="213"/>
        <v>{4004,8}</v>
      </c>
      <c r="R312" s="3" t="str">
        <f t="shared" si="214"/>
        <v/>
      </c>
      <c r="S312" t="str">
        <f t="array" ref="S312">[1]!LKnum(O312:R312)</f>
        <v>{{4027,8}|{4014,8}|{4004,8}}</v>
      </c>
    </row>
    <row r="313" spans="6:19" x14ac:dyDescent="0.15">
      <c r="F313">
        <f t="array" ref="F313">MIN(_xlfn.XLOOKUP(J313:L313,共鸣关系设定!B:B,共鸣关系设定!D:D))</f>
        <v>7</v>
      </c>
      <c r="G313">
        <f t="shared" si="231"/>
        <v>4</v>
      </c>
      <c r="H313">
        <v>310</v>
      </c>
      <c r="I313" s="2">
        <v>30</v>
      </c>
      <c r="J313" s="115">
        <f t="shared" ref="J313:L313" si="267">J243</f>
        <v>4028</v>
      </c>
      <c r="K313" s="115">
        <f t="shared" si="267"/>
        <v>4009</v>
      </c>
      <c r="L313" s="115">
        <f t="shared" si="267"/>
        <v>4005</v>
      </c>
      <c r="M313" s="119"/>
      <c r="N313" s="117">
        <f>IF(F313=3,COUNTIFS($I$4:I313,I313)+2,COUNTIFS($I$4:I313,I313)+3)</f>
        <v>8</v>
      </c>
      <c r="O313" t="str">
        <f t="shared" si="211"/>
        <v>{4028,8}</v>
      </c>
      <c r="P313" t="str">
        <f t="shared" si="212"/>
        <v>{4009,8}</v>
      </c>
      <c r="Q313" t="str">
        <f t="shared" si="213"/>
        <v>{4005,8}</v>
      </c>
      <c r="R313" s="3" t="str">
        <f t="shared" si="214"/>
        <v/>
      </c>
      <c r="S313" t="str">
        <f t="array" ref="S313">[1]!LKnum(O313:R313)</f>
        <v>{{4028,8}|{4009,8}|{4005,8}}</v>
      </c>
    </row>
    <row r="314" spans="6:19" x14ac:dyDescent="0.15">
      <c r="F314">
        <f t="array" ref="F314">MIN(_xlfn.XLOOKUP(J314:L314,共鸣关系设定!B:B,共鸣关系设定!D:D))</f>
        <v>5</v>
      </c>
      <c r="G314">
        <f t="shared" si="231"/>
        <v>4</v>
      </c>
      <c r="H314">
        <v>311</v>
      </c>
      <c r="I314" s="114">
        <v>31</v>
      </c>
      <c r="J314" s="115">
        <f t="shared" ref="J314:L314" si="268">J244</f>
        <v>4024</v>
      </c>
      <c r="K314" s="115">
        <f t="shared" si="268"/>
        <v>4012</v>
      </c>
      <c r="L314" s="115">
        <f t="shared" si="268"/>
        <v>4006</v>
      </c>
      <c r="M314" s="96"/>
      <c r="N314" s="117">
        <f>IF(F314=3,COUNTIFS($I$4:I314,I314)+2,COUNTIFS($I$4:I314,I314)+3)</f>
        <v>8</v>
      </c>
      <c r="O314" t="str">
        <f t="shared" si="211"/>
        <v>{4024,8}</v>
      </c>
      <c r="P314" t="str">
        <f t="shared" si="212"/>
        <v>{4012,8}</v>
      </c>
      <c r="Q314" t="str">
        <f t="shared" si="213"/>
        <v>{4006,8}</v>
      </c>
      <c r="R314" s="3" t="str">
        <f t="shared" si="214"/>
        <v/>
      </c>
      <c r="S314" t="str">
        <f t="array" ref="S314">[1]!LKnum(O314:R314)</f>
        <v>{{4024,8}|{4012,8}|{4006,8}}</v>
      </c>
    </row>
    <row r="315" spans="6:19" x14ac:dyDescent="0.15">
      <c r="F315">
        <f t="array" ref="F315">MIN(_xlfn.XLOOKUP(J315:L315,共鸣关系设定!B:B,共鸣关系设定!D:D))</f>
        <v>5</v>
      </c>
      <c r="G315">
        <f t="shared" si="231"/>
        <v>4</v>
      </c>
      <c r="H315">
        <v>312</v>
      </c>
      <c r="I315" s="2">
        <v>32</v>
      </c>
      <c r="J315" s="115">
        <f t="shared" ref="J315:L315" si="269">J245</f>
        <v>4040</v>
      </c>
      <c r="K315" s="115">
        <f t="shared" si="269"/>
        <v>4006</v>
      </c>
      <c r="L315" s="115">
        <f t="shared" si="269"/>
        <v>4002</v>
      </c>
      <c r="M315" s="119"/>
      <c r="N315" s="117">
        <f>IF(F315=3,COUNTIFS($I$4:I315,I315)+2,COUNTIFS($I$4:I315,I315)+3)</f>
        <v>8</v>
      </c>
      <c r="O315" t="str">
        <f t="shared" si="211"/>
        <v>{4040,8}</v>
      </c>
      <c r="P315" t="str">
        <f t="shared" si="212"/>
        <v>{4006,8}</v>
      </c>
      <c r="Q315" t="str">
        <f t="shared" si="213"/>
        <v>{4002,8}</v>
      </c>
      <c r="R315" s="3" t="str">
        <f t="shared" si="214"/>
        <v/>
      </c>
      <c r="S315" t="str">
        <f t="array" ref="S315">[1]!LKnum(O315:R315)</f>
        <v>{{4040,8}|{4006,8}|{4002,8}}</v>
      </c>
    </row>
    <row r="316" spans="6:19" x14ac:dyDescent="0.15">
      <c r="F316">
        <f t="array" ref="F316">MIN(_xlfn.XLOOKUP(J316:L316,共鸣关系设定!B:B,共鸣关系设定!D:D))</f>
        <v>5</v>
      </c>
      <c r="G316">
        <f t="shared" si="231"/>
        <v>5</v>
      </c>
      <c r="H316">
        <v>313</v>
      </c>
      <c r="I316" s="114">
        <v>33</v>
      </c>
      <c r="J316" s="115">
        <f t="shared" ref="J316:L316" si="270">J246</f>
        <v>4027</v>
      </c>
      <c r="K316" s="115">
        <f t="shared" si="270"/>
        <v>4023</v>
      </c>
      <c r="L316" s="115">
        <f t="shared" si="270"/>
        <v>4006</v>
      </c>
      <c r="M316" s="96"/>
      <c r="N316" s="117">
        <f>IF(F316=3,COUNTIFS($I$4:I316,I316)+2,COUNTIFS($I$4:I316,I316)+3)</f>
        <v>8</v>
      </c>
      <c r="O316" t="str">
        <f t="shared" si="211"/>
        <v>{4027,8}</v>
      </c>
      <c r="P316" t="str">
        <f t="shared" si="212"/>
        <v>{4023,8}</v>
      </c>
      <c r="Q316" t="str">
        <f t="shared" si="213"/>
        <v>{4006,8}</v>
      </c>
      <c r="R316" s="3" t="str">
        <f t="shared" si="214"/>
        <v/>
      </c>
      <c r="S316" t="str">
        <f t="array" ref="S316">[1]!LKnum(O316:R316)</f>
        <v>{{4027,8}|{4023,8}|{4006,8}}</v>
      </c>
    </row>
    <row r="317" spans="6:19" x14ac:dyDescent="0.15">
      <c r="F317">
        <f t="array" ref="F317">MIN(_xlfn.XLOOKUP(J317:L317,共鸣关系设定!B:B,共鸣关系设定!D:D))</f>
        <v>5</v>
      </c>
      <c r="G317">
        <f t="shared" si="231"/>
        <v>6</v>
      </c>
      <c r="H317">
        <v>314</v>
      </c>
      <c r="I317" s="2">
        <v>34</v>
      </c>
      <c r="J317" s="115">
        <f t="shared" ref="J317:L317" si="271">J247</f>
        <v>4018</v>
      </c>
      <c r="K317" s="115">
        <f t="shared" si="271"/>
        <v>4016</v>
      </c>
      <c r="L317" s="115">
        <f t="shared" si="271"/>
        <v>4005</v>
      </c>
      <c r="M317" s="119"/>
      <c r="N317" s="117">
        <f>IF(F317=3,COUNTIFS($I$4:I317,I317)+2,COUNTIFS($I$4:I317,I317)+3)</f>
        <v>8</v>
      </c>
      <c r="O317" t="str">
        <f t="shared" si="211"/>
        <v>{4018,8}</v>
      </c>
      <c r="P317" t="str">
        <f t="shared" si="212"/>
        <v>{4016,8}</v>
      </c>
      <c r="Q317" t="str">
        <f t="shared" si="213"/>
        <v>{4005,8}</v>
      </c>
      <c r="R317" s="3" t="str">
        <f t="shared" si="214"/>
        <v/>
      </c>
      <c r="S317" t="str">
        <f t="array" ref="S317">[1]!LKnum(O317:R317)</f>
        <v>{{4018,8}|{4016,8}|{4005,8}}</v>
      </c>
    </row>
    <row r="318" spans="6:19" x14ac:dyDescent="0.15">
      <c r="F318">
        <f t="array" ref="F318">MIN(_xlfn.XLOOKUP(J318:L318,共鸣关系设定!B:B,共鸣关系设定!D:D))</f>
        <v>5</v>
      </c>
      <c r="G318">
        <f t="shared" si="231"/>
        <v>6</v>
      </c>
      <c r="H318">
        <v>315</v>
      </c>
      <c r="I318" s="114">
        <v>35</v>
      </c>
      <c r="J318" s="115">
        <f t="shared" ref="J318:L318" si="272">J248</f>
        <v>4015</v>
      </c>
      <c r="K318" s="115">
        <f t="shared" si="272"/>
        <v>4012</v>
      </c>
      <c r="L318" s="115">
        <f t="shared" si="272"/>
        <v>4000</v>
      </c>
      <c r="M318" s="96"/>
      <c r="N318" s="117">
        <f>IF(F318=3,COUNTIFS($I$4:I318,I318)+2,COUNTIFS($I$4:I318,I318)+3)</f>
        <v>8</v>
      </c>
      <c r="O318" t="str">
        <f t="shared" si="211"/>
        <v>{4015,8}</v>
      </c>
      <c r="P318" t="str">
        <f t="shared" si="212"/>
        <v>{4012,8}</v>
      </c>
      <c r="Q318" t="str">
        <f t="shared" si="213"/>
        <v>{4000,8}</v>
      </c>
      <c r="R318" s="3" t="str">
        <f t="shared" si="214"/>
        <v/>
      </c>
      <c r="S318" t="str">
        <f t="array" ref="S318">[1]!LKnum(O318:R318)</f>
        <v>{{4015,8}|{4012,8}|{4000,8}}</v>
      </c>
    </row>
    <row r="319" spans="6:19" x14ac:dyDescent="0.15">
      <c r="F319">
        <f t="array" ref="F319">MIN(_xlfn.XLOOKUP(J319:L319,共鸣关系设定!B:B,共鸣关系设定!D:D))</f>
        <v>5</v>
      </c>
      <c r="G319">
        <f t="shared" si="231"/>
        <v>6</v>
      </c>
      <c r="H319">
        <v>316</v>
      </c>
      <c r="I319" s="2">
        <v>36</v>
      </c>
      <c r="J319" s="115">
        <f t="shared" ref="J319:L319" si="273">J249</f>
        <v>4040</v>
      </c>
      <c r="K319" s="115">
        <f t="shared" si="273"/>
        <v>4018</v>
      </c>
      <c r="L319" s="115">
        <f t="shared" si="273"/>
        <v>4004</v>
      </c>
      <c r="M319" s="119"/>
      <c r="N319" s="117">
        <f>IF(F319=3,COUNTIFS($I$4:I319,I319)+2,COUNTIFS($I$4:I319,I319)+3)</f>
        <v>8</v>
      </c>
      <c r="O319" t="str">
        <f t="shared" si="211"/>
        <v>{4040,8}</v>
      </c>
      <c r="P319" t="str">
        <f t="shared" si="212"/>
        <v>{4018,8}</v>
      </c>
      <c r="Q319" t="str">
        <f t="shared" si="213"/>
        <v>{4004,8}</v>
      </c>
      <c r="R319" s="3" t="str">
        <f t="shared" si="214"/>
        <v/>
      </c>
      <c r="S319" t="str">
        <f t="array" ref="S319">[1]!LKnum(O319:R319)</f>
        <v>{{4040,8}|{4018,8}|{4004,8}}</v>
      </c>
    </row>
    <row r="320" spans="6:19" x14ac:dyDescent="0.15">
      <c r="F320">
        <f t="array" ref="F320">MIN(_xlfn.XLOOKUP(J320:L320,共鸣关系设定!B:B,共鸣关系设定!D:D))</f>
        <v>5</v>
      </c>
      <c r="G320">
        <f t="shared" si="231"/>
        <v>6</v>
      </c>
      <c r="H320">
        <v>317</v>
      </c>
      <c r="I320" s="114">
        <v>37</v>
      </c>
      <c r="J320" s="115">
        <f t="shared" ref="J320:L320" si="274">J250</f>
        <v>4025</v>
      </c>
      <c r="K320" s="115">
        <f t="shared" si="274"/>
        <v>4017</v>
      </c>
      <c r="L320" s="115">
        <f t="shared" si="274"/>
        <v>4015</v>
      </c>
      <c r="M320" s="96"/>
      <c r="N320" s="117">
        <f>IF(F320=3,COUNTIFS($I$4:I320,I320)+2,COUNTIFS($I$4:I320,I320)+3)</f>
        <v>8</v>
      </c>
      <c r="O320" t="str">
        <f t="shared" si="211"/>
        <v>{4025,8}</v>
      </c>
      <c r="P320" t="str">
        <f t="shared" si="212"/>
        <v>{4017,8}</v>
      </c>
      <c r="Q320" t="str">
        <f t="shared" si="213"/>
        <v>{4015,8}</v>
      </c>
      <c r="R320" s="3" t="str">
        <f t="shared" si="214"/>
        <v/>
      </c>
      <c r="S320" t="str">
        <f t="array" ref="S320">[1]!LKnum(O320:R320)</f>
        <v>{{4025,8}|{4017,8}|{4015,8}}</v>
      </c>
    </row>
    <row r="321" spans="6:19" x14ac:dyDescent="0.15">
      <c r="F321">
        <f t="array" ref="F321">MIN(_xlfn.XLOOKUP(J321:L321,共鸣关系设定!B:B,共鸣关系设定!D:D))</f>
        <v>5</v>
      </c>
      <c r="G321">
        <f t="shared" si="231"/>
        <v>6</v>
      </c>
      <c r="H321">
        <v>318</v>
      </c>
      <c r="I321" s="2">
        <v>38</v>
      </c>
      <c r="J321" s="115">
        <f t="shared" ref="J321:L321" si="275">J251</f>
        <v>4038</v>
      </c>
      <c r="K321" s="115">
        <f t="shared" si="275"/>
        <v>4018</v>
      </c>
      <c r="L321" s="115">
        <f t="shared" si="275"/>
        <v>4001</v>
      </c>
      <c r="M321" s="119"/>
      <c r="N321" s="117">
        <f>IF(F321=3,COUNTIFS($I$4:I321,I321)+2,COUNTIFS($I$4:I321,I321)+3)</f>
        <v>8</v>
      </c>
      <c r="O321" t="str">
        <f t="shared" si="211"/>
        <v>{4038,8}</v>
      </c>
      <c r="P321" t="str">
        <f t="shared" si="212"/>
        <v>{4018,8}</v>
      </c>
      <c r="Q321" t="str">
        <f t="shared" si="213"/>
        <v>{4001,8}</v>
      </c>
      <c r="R321" s="3" t="str">
        <f t="shared" si="214"/>
        <v/>
      </c>
      <c r="S321" t="str">
        <f t="array" ref="S321">[1]!LKnum(O321:R321)</f>
        <v>{{4038,8}|{4018,8}|{4001,8}}</v>
      </c>
    </row>
    <row r="322" spans="6:19" x14ac:dyDescent="0.15">
      <c r="F322">
        <f t="array" ref="F322">MIN(_xlfn.XLOOKUP(J322:L322,共鸣关系设定!B:B,共鸣关系设定!D:D))</f>
        <v>5</v>
      </c>
      <c r="G322">
        <f t="shared" si="231"/>
        <v>6</v>
      </c>
      <c r="H322">
        <v>319</v>
      </c>
      <c r="I322" s="114">
        <v>39</v>
      </c>
      <c r="J322" s="115">
        <f t="shared" ref="J322:L322" si="276">J252</f>
        <v>4035</v>
      </c>
      <c r="K322" s="115">
        <f t="shared" si="276"/>
        <v>4015</v>
      </c>
      <c r="L322" s="115">
        <f t="shared" si="276"/>
        <v>4009</v>
      </c>
      <c r="M322" s="96"/>
      <c r="N322" s="117">
        <f>IF(F322=3,COUNTIFS($I$4:I322,I322)+2,COUNTIFS($I$4:I322,I322)+3)</f>
        <v>8</v>
      </c>
      <c r="O322" t="str">
        <f t="shared" si="211"/>
        <v>{4035,8}</v>
      </c>
      <c r="P322" t="str">
        <f t="shared" si="212"/>
        <v>{4015,8}</v>
      </c>
      <c r="Q322" t="str">
        <f t="shared" si="213"/>
        <v>{4009,8}</v>
      </c>
      <c r="R322" s="3" t="str">
        <f t="shared" si="214"/>
        <v/>
      </c>
      <c r="S322" t="str">
        <f t="array" ref="S322">[1]!LKnum(O322:R322)</f>
        <v>{{4035,8}|{4015,8}|{4009,8}}</v>
      </c>
    </row>
    <row r="323" spans="6:19" x14ac:dyDescent="0.15">
      <c r="F323">
        <f t="array" ref="F323">MIN(_xlfn.XLOOKUP(J323:L323,共鸣关系设定!B:B,共鸣关系设定!D:D))</f>
        <v>5</v>
      </c>
      <c r="G323">
        <f t="shared" si="231"/>
        <v>6</v>
      </c>
      <c r="H323">
        <v>320</v>
      </c>
      <c r="I323" s="2">
        <v>40</v>
      </c>
      <c r="J323" s="115">
        <f t="shared" ref="J323:L323" si="277">J253</f>
        <v>4031</v>
      </c>
      <c r="K323" s="115">
        <f t="shared" si="277"/>
        <v>4017</v>
      </c>
      <c r="L323" s="115">
        <f t="shared" si="277"/>
        <v>4009</v>
      </c>
      <c r="M323" s="119"/>
      <c r="N323" s="117">
        <f>IF(F323=3,COUNTIFS($I$4:I323,I323)+2,COUNTIFS($I$4:I323,I323)+3)</f>
        <v>8</v>
      </c>
      <c r="O323" t="str">
        <f t="shared" si="211"/>
        <v>{4031,8}</v>
      </c>
      <c r="P323" t="str">
        <f t="shared" si="212"/>
        <v>{4017,8}</v>
      </c>
      <c r="Q323" t="str">
        <f t="shared" si="213"/>
        <v>{4009,8}</v>
      </c>
      <c r="R323" s="3" t="str">
        <f t="shared" si="214"/>
        <v/>
      </c>
      <c r="S323" t="str">
        <f t="array" ref="S323">[1]!LKnum(O323:R323)</f>
        <v>{{4031,8}|{4017,8}|{4009,8}}</v>
      </c>
    </row>
    <row r="324" spans="6:19" x14ac:dyDescent="0.15">
      <c r="F324">
        <f t="array" ref="F324">MIN(_xlfn.XLOOKUP(J324:L324,共鸣关系设定!B:B,共鸣关系设定!D:D))</f>
        <v>5</v>
      </c>
      <c r="G324">
        <f t="shared" si="231"/>
        <v>6</v>
      </c>
      <c r="H324">
        <v>321</v>
      </c>
      <c r="I324" s="114">
        <v>41</v>
      </c>
      <c r="J324" s="115">
        <f t="shared" ref="J324:L324" si="278">J254</f>
        <v>4021</v>
      </c>
      <c r="K324" s="115">
        <f t="shared" si="278"/>
        <v>4017</v>
      </c>
      <c r="L324" s="115">
        <f t="shared" si="278"/>
        <v>4001</v>
      </c>
      <c r="M324" s="96"/>
      <c r="N324" s="117">
        <f>IF(F324=3,COUNTIFS($I$4:I324,I324)+2,COUNTIFS($I$4:I324,I324)+3)</f>
        <v>8</v>
      </c>
      <c r="O324" t="str">
        <f t="shared" si="211"/>
        <v>{4021,8}</v>
      </c>
      <c r="P324" t="str">
        <f t="shared" si="212"/>
        <v>{4017,8}</v>
      </c>
      <c r="Q324" t="str">
        <f t="shared" si="213"/>
        <v>{4001,8}</v>
      </c>
      <c r="R324" s="3" t="str">
        <f t="shared" si="214"/>
        <v/>
      </c>
      <c r="S324" t="str">
        <f t="array" ref="S324">[1]!LKnum(O324:R324)</f>
        <v>{{4021,8}|{4017,8}|{4001,8}}</v>
      </c>
    </row>
    <row r="325" spans="6:19" x14ac:dyDescent="0.15">
      <c r="F325">
        <f t="array" ref="F325">MIN(_xlfn.XLOOKUP(J325:L325,共鸣关系设定!B:B,共鸣关系设定!D:D))</f>
        <v>5</v>
      </c>
      <c r="G325">
        <f t="shared" si="231"/>
        <v>6</v>
      </c>
      <c r="H325">
        <v>322</v>
      </c>
      <c r="I325" s="2">
        <v>42</v>
      </c>
      <c r="J325" s="115">
        <f t="shared" ref="J325:L325" si="279">J255</f>
        <v>4022</v>
      </c>
      <c r="K325" s="115">
        <f t="shared" si="279"/>
        <v>4021</v>
      </c>
      <c r="L325" s="115">
        <f t="shared" si="279"/>
        <v>4001</v>
      </c>
      <c r="M325" s="119"/>
      <c r="N325" s="117">
        <f>IF(F325=3,COUNTIFS($I$4:I325,I325)+2,COUNTIFS($I$4:I325,I325)+3)</f>
        <v>8</v>
      </c>
      <c r="O325" t="str">
        <f t="shared" ref="O325:O388" si="280">IF(J325="","",$N$3&amp;J325&amp;$O$3&amp;$N325&amp;$P$3)</f>
        <v>{4022,8}</v>
      </c>
      <c r="P325" t="str">
        <f t="shared" ref="P325:P388" si="281">IF(K325="","",$N$3&amp;K325&amp;$O$3&amp;$N325&amp;$P$3)</f>
        <v>{4021,8}</v>
      </c>
      <c r="Q325" t="str">
        <f t="shared" ref="Q325:Q388" si="282">IF(L325=0,"",$N$3&amp;L325&amp;$O$3&amp;$N325&amp;$P$3)</f>
        <v>{4001,8}</v>
      </c>
      <c r="R325" s="3" t="str">
        <f t="shared" ref="R325:R388" si="283">IF(M325="","",$N$3&amp;M325&amp;$O$3&amp;$N325&amp;$P$3)</f>
        <v/>
      </c>
      <c r="S325" t="str">
        <f t="array" ref="S325">[1]!LKnum(O325:R325)</f>
        <v>{{4022,8}|{4021,8}|{4001,8}}</v>
      </c>
    </row>
    <row r="326" spans="6:19" x14ac:dyDescent="0.15">
      <c r="F326">
        <f t="array" ref="F326">MIN(_xlfn.XLOOKUP(J326:L326,共鸣关系设定!B:B,共鸣关系设定!D:D))</f>
        <v>5</v>
      </c>
      <c r="G326">
        <f t="shared" si="231"/>
        <v>6</v>
      </c>
      <c r="H326">
        <v>323</v>
      </c>
      <c r="I326" s="114">
        <v>43</v>
      </c>
      <c r="J326" s="115">
        <f t="shared" ref="J326:L326" si="284">J256</f>
        <v>4034</v>
      </c>
      <c r="K326" s="115">
        <f t="shared" si="284"/>
        <v>4033</v>
      </c>
      <c r="L326" s="115">
        <f t="shared" si="284"/>
        <v>4014</v>
      </c>
      <c r="M326" s="96"/>
      <c r="N326" s="117">
        <f>IF(F326=3,COUNTIFS($I$4:I326,I326)+2,COUNTIFS($I$4:I326,I326)+3)</f>
        <v>8</v>
      </c>
      <c r="O326" t="str">
        <f t="shared" si="280"/>
        <v>{4034,8}</v>
      </c>
      <c r="P326" t="str">
        <f t="shared" si="281"/>
        <v>{4033,8}</v>
      </c>
      <c r="Q326" t="str">
        <f t="shared" si="282"/>
        <v>{4014,8}</v>
      </c>
      <c r="R326" s="3" t="str">
        <f t="shared" si="283"/>
        <v/>
      </c>
      <c r="S326" t="str">
        <f t="array" ref="S326">[1]!LKnum(O326:R326)</f>
        <v>{{4034,8}|{4033,8}|{4014,8}}</v>
      </c>
    </row>
    <row r="327" spans="6:19" x14ac:dyDescent="0.15">
      <c r="F327">
        <f t="array" ref="F327">MIN(_xlfn.XLOOKUP(J327:L327,共鸣关系设定!B:B,共鸣关系设定!D:D))</f>
        <v>5</v>
      </c>
      <c r="G327">
        <f t="shared" si="231"/>
        <v>6</v>
      </c>
      <c r="H327">
        <v>324</v>
      </c>
      <c r="I327" s="2">
        <v>44</v>
      </c>
      <c r="J327" s="115">
        <f t="shared" ref="J327:L327" si="285">J257</f>
        <v>4034</v>
      </c>
      <c r="K327" s="115">
        <f t="shared" si="285"/>
        <v>4030</v>
      </c>
      <c r="L327" s="115">
        <f t="shared" si="285"/>
        <v>0</v>
      </c>
      <c r="M327" s="116"/>
      <c r="N327" s="117">
        <f>IF(F327=3,COUNTIFS($I$4:I327,I327)+2,COUNTIFS($I$4:I327,I327)+3)</f>
        <v>8</v>
      </c>
      <c r="O327" t="str">
        <f t="shared" si="280"/>
        <v>{4034,8}</v>
      </c>
      <c r="P327" t="str">
        <f t="shared" si="281"/>
        <v>{4030,8}</v>
      </c>
      <c r="Q327" t="str">
        <f t="shared" si="282"/>
        <v/>
      </c>
      <c r="R327" s="3" t="str">
        <f t="shared" si="283"/>
        <v/>
      </c>
      <c r="S327" t="str">
        <f t="array" ref="S327">[1]!LKnum(O327:R327)</f>
        <v>{{4034,8}|{4030,8}}</v>
      </c>
    </row>
    <row r="328" spans="6:19" x14ac:dyDescent="0.15">
      <c r="F328">
        <f t="array" ref="F328">MIN(_xlfn.XLOOKUP(J328:L328,共鸣关系设定!B:B,共鸣关系设定!D:D))</f>
        <v>5</v>
      </c>
      <c r="G328">
        <f t="shared" si="231"/>
        <v>6</v>
      </c>
      <c r="H328">
        <v>325</v>
      </c>
      <c r="I328" s="114">
        <v>45</v>
      </c>
      <c r="J328" s="115">
        <f t="shared" ref="J328:L328" si="286">J258</f>
        <v>4034</v>
      </c>
      <c r="K328" s="115">
        <f t="shared" si="286"/>
        <v>3008</v>
      </c>
      <c r="L328" s="115">
        <f t="shared" si="286"/>
        <v>3005</v>
      </c>
      <c r="M328" s="116"/>
      <c r="N328" s="117">
        <f>IF(F328=3,COUNTIFS($I$4:I328,I328)+2,COUNTIFS($I$4:I328,I328)+3)</f>
        <v>8</v>
      </c>
      <c r="O328" t="str">
        <f t="shared" si="280"/>
        <v>{4034,8}</v>
      </c>
      <c r="P328" t="str">
        <f t="shared" si="281"/>
        <v>{3008,8}</v>
      </c>
      <c r="Q328" t="str">
        <f t="shared" si="282"/>
        <v>{3005,8}</v>
      </c>
      <c r="R328" s="3" t="str">
        <f t="shared" si="283"/>
        <v/>
      </c>
      <c r="S328" t="str">
        <f t="array" ref="S328">[1]!LKnum(O328:R328)</f>
        <v>{{4034,8}|{3008,8}|{3005,8}}</v>
      </c>
    </row>
    <row r="329" spans="6:19" x14ac:dyDescent="0.15">
      <c r="F329">
        <f t="array" ref="F329">MIN(_xlfn.XLOOKUP(J329:L329,共鸣关系设定!B:B,共鸣关系设定!D:D))</f>
        <v>3</v>
      </c>
      <c r="G329">
        <f t="shared" si="231"/>
        <v>6</v>
      </c>
      <c r="H329">
        <v>326</v>
      </c>
      <c r="I329" s="2">
        <v>46</v>
      </c>
      <c r="J329" s="115">
        <f t="shared" ref="J329:L329" si="287">J259</f>
        <v>3021</v>
      </c>
      <c r="K329" s="115">
        <f t="shared" si="287"/>
        <v>3019</v>
      </c>
      <c r="L329" s="115">
        <f t="shared" si="287"/>
        <v>2017</v>
      </c>
      <c r="M329" s="116"/>
      <c r="N329" s="117">
        <f>IF(F329=3,COUNTIFS($I$4:I329,I329)+2,COUNTIFS($I$4:I329,I329)+3)</f>
        <v>7</v>
      </c>
      <c r="O329" t="str">
        <f t="shared" si="280"/>
        <v>{3021,7}</v>
      </c>
      <c r="P329" t="str">
        <f t="shared" si="281"/>
        <v>{3019,7}</v>
      </c>
      <c r="Q329" t="str">
        <f t="shared" si="282"/>
        <v>{2017,7}</v>
      </c>
      <c r="R329" s="3" t="str">
        <f t="shared" si="283"/>
        <v/>
      </c>
      <c r="S329" t="str">
        <f t="array" ref="S329">[1]!LKnum(O329:R329)</f>
        <v>{{3021,7}|{3019,7}|{2017,7}}</v>
      </c>
    </row>
    <row r="330" spans="6:19" x14ac:dyDescent="0.15">
      <c r="F330">
        <f t="array" ref="F330">MIN(_xlfn.XLOOKUP(J330:L330,共鸣关系设定!B:B,共鸣关系设定!D:D))</f>
        <v>3</v>
      </c>
      <c r="G330">
        <f t="shared" si="231"/>
        <v>6</v>
      </c>
      <c r="H330">
        <v>327</v>
      </c>
      <c r="I330" s="114">
        <v>47</v>
      </c>
      <c r="J330" s="115">
        <f t="shared" ref="J330:L330" si="288">J260</f>
        <v>3003</v>
      </c>
      <c r="K330" s="115">
        <f t="shared" si="288"/>
        <v>2008</v>
      </c>
      <c r="L330" s="115">
        <f t="shared" si="288"/>
        <v>2004</v>
      </c>
      <c r="M330" s="119"/>
      <c r="N330" s="117">
        <f>IF(F330=3,COUNTIFS($I$4:I330,I330)+2,COUNTIFS($I$4:I330,I330)+3)</f>
        <v>7</v>
      </c>
      <c r="O330" t="str">
        <f t="shared" si="280"/>
        <v>{3003,7}</v>
      </c>
      <c r="P330" t="str">
        <f t="shared" si="281"/>
        <v>{2008,7}</v>
      </c>
      <c r="Q330" t="str">
        <f t="shared" si="282"/>
        <v>{2004,7}</v>
      </c>
      <c r="R330" s="3" t="str">
        <f t="shared" si="283"/>
        <v/>
      </c>
      <c r="S330" t="str">
        <f t="array" ref="S330">[1]!LKnum(O330:R330)</f>
        <v>{{3003,7}|{2008,7}|{2004,7}}</v>
      </c>
    </row>
    <row r="331" spans="6:19" x14ac:dyDescent="0.15">
      <c r="F331">
        <f t="array" ref="F331">MIN(_xlfn.XLOOKUP(J331:L331,共鸣关系设定!B:B,共鸣关系设定!D:D))</f>
        <v>3</v>
      </c>
      <c r="G331">
        <f t="shared" si="231"/>
        <v>6</v>
      </c>
      <c r="H331">
        <v>328</v>
      </c>
      <c r="I331" s="2">
        <v>48</v>
      </c>
      <c r="J331" s="115">
        <f t="shared" ref="J331:L331" si="289">J261</f>
        <v>2013</v>
      </c>
      <c r="K331" s="115">
        <f t="shared" si="289"/>
        <v>2000</v>
      </c>
      <c r="L331" s="115">
        <f t="shared" si="289"/>
        <v>0</v>
      </c>
      <c r="M331" s="96"/>
      <c r="N331" s="117">
        <f>IF(F331=3,COUNTIFS($I$4:I331,I331)+2,COUNTIFS($I$4:I331,I331)+3)</f>
        <v>7</v>
      </c>
      <c r="O331" t="str">
        <f t="shared" si="280"/>
        <v>{2013,7}</v>
      </c>
      <c r="P331" t="str">
        <f t="shared" si="281"/>
        <v>{2000,7}</v>
      </c>
      <c r="Q331" t="str">
        <f t="shared" si="282"/>
        <v/>
      </c>
      <c r="R331" s="3" t="str">
        <f t="shared" si="283"/>
        <v/>
      </c>
      <c r="S331" t="str">
        <f t="array" ref="S331">[1]!LKnum(O331:R331)</f>
        <v>{{2013,7}|{2000,7}}</v>
      </c>
    </row>
    <row r="332" spans="6:19" x14ac:dyDescent="0.15">
      <c r="F332">
        <f t="array" ref="F332">MIN(_xlfn.XLOOKUP(J332:L332,共鸣关系设定!B:B,共鸣关系设定!D:D))</f>
        <v>3</v>
      </c>
      <c r="G332">
        <f t="shared" si="231"/>
        <v>6</v>
      </c>
      <c r="H332">
        <v>329</v>
      </c>
      <c r="I332" s="114">
        <v>49</v>
      </c>
      <c r="J332" s="115">
        <f t="shared" ref="J332:L332" si="290">J262</f>
        <v>3001</v>
      </c>
      <c r="K332" s="115">
        <f t="shared" si="290"/>
        <v>2009</v>
      </c>
      <c r="L332" s="115">
        <f t="shared" si="290"/>
        <v>0</v>
      </c>
      <c r="M332" s="119"/>
      <c r="N332" s="117">
        <f>IF(F332=3,COUNTIFS($I$4:I332,I332)+2,COUNTIFS($I$4:I332,I332)+3)</f>
        <v>7</v>
      </c>
      <c r="O332" t="str">
        <f t="shared" si="280"/>
        <v>{3001,7}</v>
      </c>
      <c r="P332" t="str">
        <f t="shared" si="281"/>
        <v>{2009,7}</v>
      </c>
      <c r="Q332" t="str">
        <f t="shared" si="282"/>
        <v/>
      </c>
      <c r="R332" s="3" t="str">
        <f t="shared" si="283"/>
        <v/>
      </c>
      <c r="S332" t="str">
        <f t="array" ref="S332">[1]!LKnum(O332:R332)</f>
        <v>{{3001,7}|{2009,7}}</v>
      </c>
    </row>
    <row r="333" spans="6:19" x14ac:dyDescent="0.15">
      <c r="F333">
        <f t="array" ref="F333">MIN(_xlfn.XLOOKUP(J333:L333,共鸣关系设定!B:B,共鸣关系设定!D:D))</f>
        <v>3</v>
      </c>
      <c r="G333">
        <f t="shared" si="231"/>
        <v>6</v>
      </c>
      <c r="H333">
        <v>330</v>
      </c>
      <c r="I333" s="2">
        <v>50</v>
      </c>
      <c r="J333" s="115">
        <f t="shared" ref="J333:L333" si="291">J263</f>
        <v>3016</v>
      </c>
      <c r="K333" s="115">
        <f t="shared" si="291"/>
        <v>3006</v>
      </c>
      <c r="L333" s="115">
        <f t="shared" si="291"/>
        <v>0</v>
      </c>
      <c r="M333" s="96"/>
      <c r="N333" s="117">
        <f>IF(F333=3,COUNTIFS($I$4:I333,I333)+2,COUNTIFS($I$4:I333,I333)+3)</f>
        <v>7</v>
      </c>
      <c r="O333" t="str">
        <f t="shared" si="280"/>
        <v>{3016,7}</v>
      </c>
      <c r="P333" t="str">
        <f t="shared" si="281"/>
        <v>{3006,7}</v>
      </c>
      <c r="Q333" t="str">
        <f t="shared" si="282"/>
        <v/>
      </c>
      <c r="R333" s="3" t="str">
        <f t="shared" si="283"/>
        <v/>
      </c>
      <c r="S333" t="str">
        <f t="array" ref="S333">[1]!LKnum(O333:R333)</f>
        <v>{{3016,7}|{3006,7}}</v>
      </c>
    </row>
    <row r="334" spans="6:19" x14ac:dyDescent="0.15">
      <c r="F334">
        <f t="array" ref="F334">MIN(_xlfn.XLOOKUP(J334:L334,共鸣关系设定!B:B,共鸣关系设定!D:D))</f>
        <v>3</v>
      </c>
      <c r="G334">
        <f t="shared" si="231"/>
        <v>6</v>
      </c>
      <c r="H334">
        <v>331</v>
      </c>
      <c r="I334" s="114">
        <v>51</v>
      </c>
      <c r="J334" s="115">
        <f t="shared" ref="J334:L334" si="292">J264</f>
        <v>2015</v>
      </c>
      <c r="K334" s="115">
        <f t="shared" si="292"/>
        <v>2003</v>
      </c>
      <c r="L334" s="115">
        <f t="shared" si="292"/>
        <v>0</v>
      </c>
      <c r="M334" s="119"/>
      <c r="N334" s="117">
        <f>IF(F334=3,COUNTIFS($I$4:I334,I334)+2,COUNTIFS($I$4:I334,I334)+3)</f>
        <v>7</v>
      </c>
      <c r="O334" t="str">
        <f t="shared" si="280"/>
        <v>{2015,7}</v>
      </c>
      <c r="P334" t="str">
        <f t="shared" si="281"/>
        <v>{2003,7}</v>
      </c>
      <c r="Q334" t="str">
        <f t="shared" si="282"/>
        <v/>
      </c>
      <c r="R334" s="3" t="str">
        <f t="shared" si="283"/>
        <v/>
      </c>
      <c r="S334" t="str">
        <f t="array" ref="S334">[1]!LKnum(O334:R334)</f>
        <v>{{2015,7}|{2003,7}}</v>
      </c>
    </row>
    <row r="335" spans="6:19" x14ac:dyDescent="0.15">
      <c r="F335">
        <f t="array" ref="F335">MIN(_xlfn.XLOOKUP(J335:L335,共鸣关系设定!B:B,共鸣关系设定!D:D))</f>
        <v>3</v>
      </c>
      <c r="G335">
        <f t="shared" si="231"/>
        <v>6</v>
      </c>
      <c r="H335">
        <v>332</v>
      </c>
      <c r="I335" s="2">
        <v>52</v>
      </c>
      <c r="J335" s="115">
        <f t="shared" ref="J335:L335" si="293">J265</f>
        <v>3012</v>
      </c>
      <c r="K335" s="115">
        <f t="shared" si="293"/>
        <v>2007</v>
      </c>
      <c r="L335" s="115">
        <f t="shared" si="293"/>
        <v>0</v>
      </c>
      <c r="M335" s="96"/>
      <c r="N335" s="117">
        <f>IF(F335=3,COUNTIFS($I$4:I335,I335)+2,COUNTIFS($I$4:I335,I335)+3)</f>
        <v>7</v>
      </c>
      <c r="O335" t="str">
        <f t="shared" si="280"/>
        <v>{3012,7}</v>
      </c>
      <c r="P335" t="str">
        <f t="shared" si="281"/>
        <v>{2007,7}</v>
      </c>
      <c r="Q335" t="str">
        <f t="shared" si="282"/>
        <v/>
      </c>
      <c r="R335" s="3" t="str">
        <f t="shared" si="283"/>
        <v/>
      </c>
      <c r="S335" t="str">
        <f t="array" ref="S335">[1]!LKnum(O335:R335)</f>
        <v>{{3012,7}|{2007,7}}</v>
      </c>
    </row>
    <row r="336" spans="6:19" x14ac:dyDescent="0.15">
      <c r="F336">
        <f t="array" ref="F336">MIN(_xlfn.XLOOKUP(J336:L336,共鸣关系设定!B:B,共鸣关系设定!D:D))</f>
        <v>3</v>
      </c>
      <c r="G336">
        <f t="shared" si="231"/>
        <v>6</v>
      </c>
      <c r="H336">
        <v>333</v>
      </c>
      <c r="I336" s="114">
        <v>53</v>
      </c>
      <c r="J336" s="115">
        <f t="shared" ref="J336:L336" si="294">J266</f>
        <v>3020</v>
      </c>
      <c r="K336" s="115">
        <f t="shared" si="294"/>
        <v>3001</v>
      </c>
      <c r="L336" s="115">
        <f t="shared" si="294"/>
        <v>0</v>
      </c>
      <c r="M336" s="119"/>
      <c r="N336" s="117">
        <f>IF(F336=3,COUNTIFS($I$4:I336,I336)+2,COUNTIFS($I$4:I336,I336)+3)</f>
        <v>7</v>
      </c>
      <c r="O336" t="str">
        <f t="shared" si="280"/>
        <v>{3020,7}</v>
      </c>
      <c r="P336" t="str">
        <f t="shared" si="281"/>
        <v>{3001,7}</v>
      </c>
      <c r="Q336" t="str">
        <f t="shared" si="282"/>
        <v/>
      </c>
      <c r="R336" s="3" t="str">
        <f t="shared" si="283"/>
        <v/>
      </c>
      <c r="S336" t="str">
        <f t="array" ref="S336">[1]!LKnum(O336:R336)</f>
        <v>{{3020,7}|{3001,7}}</v>
      </c>
    </row>
    <row r="337" spans="6:19" x14ac:dyDescent="0.15">
      <c r="F337">
        <f t="array" ref="F337">MIN(_xlfn.XLOOKUP(J337:L337,共鸣关系设定!B:B,共鸣关系设定!D:D))</f>
        <v>3</v>
      </c>
      <c r="G337">
        <f t="shared" si="231"/>
        <v>6</v>
      </c>
      <c r="H337">
        <v>334</v>
      </c>
      <c r="I337" s="2">
        <v>54</v>
      </c>
      <c r="J337" s="115">
        <f t="shared" ref="J337:L337" si="295">J267</f>
        <v>2007</v>
      </c>
      <c r="K337" s="115">
        <f t="shared" si="295"/>
        <v>2006</v>
      </c>
      <c r="L337" s="115">
        <f t="shared" si="295"/>
        <v>0</v>
      </c>
      <c r="M337" s="96"/>
      <c r="N337" s="117">
        <f>IF(F337=3,COUNTIFS($I$4:I337,I337)+2,COUNTIFS($I$4:I337,I337)+3)</f>
        <v>7</v>
      </c>
      <c r="O337" t="str">
        <f t="shared" si="280"/>
        <v>{2007,7}</v>
      </c>
      <c r="P337" t="str">
        <f t="shared" si="281"/>
        <v>{2006,7}</v>
      </c>
      <c r="Q337" t="str">
        <f t="shared" si="282"/>
        <v/>
      </c>
      <c r="R337" s="3" t="str">
        <f t="shared" si="283"/>
        <v/>
      </c>
      <c r="S337" t="str">
        <f t="array" ref="S337">[1]!LKnum(O337:R337)</f>
        <v>{{2007,7}|{2006,7}}</v>
      </c>
    </row>
    <row r="338" spans="6:19" x14ac:dyDescent="0.15">
      <c r="F338">
        <f t="array" ref="F338">MIN(_xlfn.XLOOKUP(J338:L338,共鸣关系设定!B:B,共鸣关系设定!D:D))</f>
        <v>3</v>
      </c>
      <c r="G338">
        <f t="shared" si="231"/>
        <v>6</v>
      </c>
      <c r="H338">
        <v>335</v>
      </c>
      <c r="I338" s="114">
        <v>55</v>
      </c>
      <c r="J338" s="115">
        <f t="shared" ref="J338:L338" si="296">J268</f>
        <v>3020</v>
      </c>
      <c r="K338" s="115">
        <f t="shared" si="296"/>
        <v>3005</v>
      </c>
      <c r="L338" s="115">
        <f t="shared" si="296"/>
        <v>0</v>
      </c>
      <c r="M338" s="119"/>
      <c r="N338" s="117">
        <f>IF(F338=3,COUNTIFS($I$4:I338,I338)+2,COUNTIFS($I$4:I338,I338)+3)</f>
        <v>7</v>
      </c>
      <c r="O338" t="str">
        <f t="shared" si="280"/>
        <v>{3020,7}</v>
      </c>
      <c r="P338" t="str">
        <f t="shared" si="281"/>
        <v>{3005,7}</v>
      </c>
      <c r="Q338" t="str">
        <f t="shared" si="282"/>
        <v/>
      </c>
      <c r="R338" s="3" t="str">
        <f t="shared" si="283"/>
        <v/>
      </c>
      <c r="S338" t="str">
        <f t="array" ref="S338">[1]!LKnum(O338:R338)</f>
        <v>{{3020,7}|{3005,7}}</v>
      </c>
    </row>
    <row r="339" spans="6:19" x14ac:dyDescent="0.15">
      <c r="F339">
        <f t="array" ref="F339">MIN(_xlfn.XLOOKUP(J339:L339,共鸣关系设定!B:B,共鸣关系设定!D:D))</f>
        <v>3</v>
      </c>
      <c r="G339">
        <f t="shared" si="231"/>
        <v>6</v>
      </c>
      <c r="H339">
        <v>336</v>
      </c>
      <c r="I339" s="2">
        <v>56</v>
      </c>
      <c r="J339" s="115">
        <f t="shared" ref="J339:L339" si="297">J269</f>
        <v>3003</v>
      </c>
      <c r="K339" s="115">
        <f t="shared" si="297"/>
        <v>2017</v>
      </c>
      <c r="L339" s="115">
        <f t="shared" si="297"/>
        <v>0</v>
      </c>
      <c r="M339" s="96"/>
      <c r="N339" s="117">
        <f>IF(F339=3,COUNTIFS($I$4:I339,I339)+2,COUNTIFS($I$4:I339,I339)+3)</f>
        <v>7</v>
      </c>
      <c r="O339" t="str">
        <f t="shared" si="280"/>
        <v>{3003,7}</v>
      </c>
      <c r="P339" t="str">
        <f t="shared" si="281"/>
        <v>{2017,7}</v>
      </c>
      <c r="Q339" t="str">
        <f t="shared" si="282"/>
        <v/>
      </c>
      <c r="R339" s="3" t="str">
        <f t="shared" si="283"/>
        <v/>
      </c>
      <c r="S339" t="str">
        <f t="array" ref="S339">[1]!LKnum(O339:R339)</f>
        <v>{{3003,7}|{2017,7}}</v>
      </c>
    </row>
    <row r="340" spans="6:19" x14ac:dyDescent="0.15">
      <c r="F340">
        <f t="array" ref="F340">MIN(_xlfn.XLOOKUP(J340:L340,共鸣关系设定!B:B,共鸣关系设定!D:D))</f>
        <v>3</v>
      </c>
      <c r="G340">
        <f t="shared" si="231"/>
        <v>6</v>
      </c>
      <c r="H340">
        <v>337</v>
      </c>
      <c r="I340" s="114">
        <v>57</v>
      </c>
      <c r="J340" s="115">
        <f t="shared" ref="J340:L340" si="298">J270</f>
        <v>2013</v>
      </c>
      <c r="K340" s="115">
        <f t="shared" si="298"/>
        <v>2008</v>
      </c>
      <c r="L340" s="115">
        <f t="shared" si="298"/>
        <v>0</v>
      </c>
      <c r="M340" s="119"/>
      <c r="N340" s="117">
        <f>IF(F340=3,COUNTIFS($I$4:I340,I340)+2,COUNTIFS($I$4:I340,I340)+3)</f>
        <v>7</v>
      </c>
      <c r="O340" t="str">
        <f t="shared" si="280"/>
        <v>{2013,7}</v>
      </c>
      <c r="P340" t="str">
        <f t="shared" si="281"/>
        <v>{2008,7}</v>
      </c>
      <c r="Q340" t="str">
        <f t="shared" si="282"/>
        <v/>
      </c>
      <c r="R340" s="3" t="str">
        <f t="shared" si="283"/>
        <v/>
      </c>
      <c r="S340" t="str">
        <f t="array" ref="S340">[1]!LKnum(O340:R340)</f>
        <v>{{2013,7}|{2008,7}}</v>
      </c>
    </row>
    <row r="341" spans="6:19" x14ac:dyDescent="0.15">
      <c r="F341">
        <f t="array" ref="F341">MIN(_xlfn.XLOOKUP(J341:L341,共鸣关系设定!B:B,共鸣关系设定!D:D))</f>
        <v>3</v>
      </c>
      <c r="G341">
        <f t="shared" si="231"/>
        <v>6</v>
      </c>
      <c r="H341">
        <v>338</v>
      </c>
      <c r="I341" s="2">
        <v>58</v>
      </c>
      <c r="J341" s="115">
        <f t="shared" ref="J341:L341" si="299">J271</f>
        <v>3004</v>
      </c>
      <c r="K341" s="115">
        <f t="shared" si="299"/>
        <v>2000</v>
      </c>
      <c r="L341" s="115">
        <f t="shared" si="299"/>
        <v>0</v>
      </c>
      <c r="M341" s="96"/>
      <c r="N341" s="117">
        <f>IF(F341=3,COUNTIFS($I$4:I341,I341)+2,COUNTIFS($I$4:I341,I341)+3)</f>
        <v>7</v>
      </c>
      <c r="O341" t="str">
        <f t="shared" si="280"/>
        <v>{3004,7}</v>
      </c>
      <c r="P341" t="str">
        <f t="shared" si="281"/>
        <v>{2000,7}</v>
      </c>
      <c r="Q341" t="str">
        <f t="shared" si="282"/>
        <v/>
      </c>
      <c r="R341" s="3" t="str">
        <f t="shared" si="283"/>
        <v/>
      </c>
      <c r="S341" t="str">
        <f t="array" ref="S341">[1]!LKnum(O341:R341)</f>
        <v>{{3004,7}|{2000,7}}</v>
      </c>
    </row>
    <row r="342" spans="6:19" x14ac:dyDescent="0.15">
      <c r="F342">
        <f t="array" ref="F342">MIN(_xlfn.XLOOKUP(J342:L342,共鸣关系设定!B:B,共鸣关系设定!D:D))</f>
        <v>3</v>
      </c>
      <c r="G342">
        <f t="shared" ref="G342:G405" si="300">G261+1</f>
        <v>6</v>
      </c>
      <c r="H342">
        <v>339</v>
      </c>
      <c r="I342" s="114">
        <v>59</v>
      </c>
      <c r="J342" s="115">
        <f t="shared" ref="J342:L342" si="301">J272</f>
        <v>3015</v>
      </c>
      <c r="K342" s="115">
        <f t="shared" si="301"/>
        <v>2009</v>
      </c>
      <c r="L342" s="115">
        <f t="shared" si="301"/>
        <v>0</v>
      </c>
      <c r="M342" s="119"/>
      <c r="N342" s="117">
        <f>IF(F342=3,COUNTIFS($I$4:I342,I342)+2,COUNTIFS($I$4:I342,I342)+3)</f>
        <v>7</v>
      </c>
      <c r="O342" t="str">
        <f t="shared" si="280"/>
        <v>{3015,7}</v>
      </c>
      <c r="P342" t="str">
        <f t="shared" si="281"/>
        <v>{2009,7}</v>
      </c>
      <c r="Q342" t="str">
        <f t="shared" si="282"/>
        <v/>
      </c>
      <c r="R342" s="3" t="str">
        <f t="shared" si="283"/>
        <v/>
      </c>
      <c r="S342" t="str">
        <f t="array" ref="S342">[1]!LKnum(O342:R342)</f>
        <v>{{3015,7}|{2009,7}}</v>
      </c>
    </row>
    <row r="343" spans="6:19" x14ac:dyDescent="0.15">
      <c r="F343">
        <f t="array" ref="F343">MIN(_xlfn.XLOOKUP(J343:L343,共鸣关系设定!B:B,共鸣关系设定!D:D))</f>
        <v>3</v>
      </c>
      <c r="G343">
        <f t="shared" si="300"/>
        <v>6</v>
      </c>
      <c r="H343">
        <v>340</v>
      </c>
      <c r="I343" s="2">
        <v>60</v>
      </c>
      <c r="J343" s="115">
        <f t="shared" ref="J343:L343" si="302">J273</f>
        <v>3021</v>
      </c>
      <c r="K343" s="115">
        <f t="shared" si="302"/>
        <v>2016</v>
      </c>
      <c r="L343" s="115">
        <f t="shared" si="302"/>
        <v>0</v>
      </c>
      <c r="M343" s="96"/>
      <c r="N343" s="117">
        <f>IF(F343=3,COUNTIFS($I$4:I343,I343)+2,COUNTIFS($I$4:I343,I343)+3)</f>
        <v>7</v>
      </c>
      <c r="O343" t="str">
        <f t="shared" si="280"/>
        <v>{3021,7}</v>
      </c>
      <c r="P343" t="str">
        <f t="shared" si="281"/>
        <v>{2016,7}</v>
      </c>
      <c r="Q343" t="str">
        <f t="shared" si="282"/>
        <v/>
      </c>
      <c r="R343" s="3" t="str">
        <f t="shared" si="283"/>
        <v/>
      </c>
      <c r="S343" t="str">
        <f t="array" ref="S343">[1]!LKnum(O343:R343)</f>
        <v>{{3021,7}|{2016,7}}</v>
      </c>
    </row>
    <row r="344" spans="6:19" x14ac:dyDescent="0.15">
      <c r="F344">
        <f t="array" ref="F344">MIN(_xlfn.XLOOKUP(J344:L344,共鸣关系设定!B:B,共鸣关系设定!D:D))</f>
        <v>3</v>
      </c>
      <c r="G344">
        <f t="shared" si="300"/>
        <v>6</v>
      </c>
      <c r="H344">
        <v>341</v>
      </c>
      <c r="I344" s="114">
        <v>61</v>
      </c>
      <c r="J344" s="115">
        <f t="shared" ref="J344:L344" si="303">J274</f>
        <v>3009</v>
      </c>
      <c r="K344" s="115">
        <f t="shared" si="303"/>
        <v>3006</v>
      </c>
      <c r="L344" s="115">
        <f t="shared" si="303"/>
        <v>0</v>
      </c>
      <c r="M344" s="119"/>
      <c r="N344" s="117">
        <f>IF(F344=3,COUNTIFS($I$4:I344,I344)+2,COUNTIFS($I$4:I344,I344)+3)</f>
        <v>7</v>
      </c>
      <c r="O344" t="str">
        <f t="shared" si="280"/>
        <v>{3009,7}</v>
      </c>
      <c r="P344" t="str">
        <f t="shared" si="281"/>
        <v>{3006,7}</v>
      </c>
      <c r="Q344" t="str">
        <f t="shared" si="282"/>
        <v/>
      </c>
      <c r="R344" s="3" t="str">
        <f t="shared" si="283"/>
        <v/>
      </c>
      <c r="S344" t="str">
        <f t="array" ref="S344">[1]!LKnum(O344:R344)</f>
        <v>{{3009,7}|{3006,7}}</v>
      </c>
    </row>
    <row r="345" spans="6:19" x14ac:dyDescent="0.15">
      <c r="F345">
        <f t="array" ref="F345">MIN(_xlfn.XLOOKUP(J345:L345,共鸣关系设定!B:B,共鸣关系设定!D:D))</f>
        <v>3</v>
      </c>
      <c r="G345">
        <f t="shared" si="300"/>
        <v>6</v>
      </c>
      <c r="H345">
        <v>342</v>
      </c>
      <c r="I345" s="2">
        <v>62</v>
      </c>
      <c r="J345" s="115">
        <f t="shared" ref="J345:L345" si="304">J275</f>
        <v>3013</v>
      </c>
      <c r="K345" s="115">
        <f t="shared" si="304"/>
        <v>2004</v>
      </c>
      <c r="L345" s="115">
        <f t="shared" si="304"/>
        <v>0</v>
      </c>
      <c r="M345" s="96"/>
      <c r="N345" s="117">
        <f>IF(F345=3,COUNTIFS($I$4:I345,I345)+2,COUNTIFS($I$4:I345,I345)+3)</f>
        <v>7</v>
      </c>
      <c r="O345" t="str">
        <f t="shared" si="280"/>
        <v>{3013,7}</v>
      </c>
      <c r="P345" t="str">
        <f t="shared" si="281"/>
        <v>{2004,7}</v>
      </c>
      <c r="Q345" t="str">
        <f t="shared" si="282"/>
        <v/>
      </c>
      <c r="R345" s="3" t="str">
        <f t="shared" si="283"/>
        <v/>
      </c>
      <c r="S345" t="str">
        <f t="array" ref="S345">[1]!LKnum(O345:R345)</f>
        <v>{{3013,7}|{2004,7}}</v>
      </c>
    </row>
    <row r="346" spans="6:19" x14ac:dyDescent="0.15">
      <c r="F346">
        <f t="array" ref="F346">MIN(_xlfn.XLOOKUP(J346:L346,共鸣关系设定!B:B,共鸣关系设定!D:D))</f>
        <v>3</v>
      </c>
      <c r="G346">
        <f t="shared" si="300"/>
        <v>5</v>
      </c>
      <c r="H346">
        <v>343</v>
      </c>
      <c r="I346" s="114">
        <v>63</v>
      </c>
      <c r="J346" s="115">
        <f t="shared" ref="J346:L346" si="305">J276</f>
        <v>3018</v>
      </c>
      <c r="K346" s="115">
        <f t="shared" si="305"/>
        <v>2003</v>
      </c>
      <c r="L346" s="115">
        <f t="shared" si="305"/>
        <v>0</v>
      </c>
      <c r="M346" s="119"/>
      <c r="N346" s="117">
        <f>IF(F346=3,COUNTIFS($I$4:I346,I346)+2,COUNTIFS($I$4:I346,I346)+3)</f>
        <v>7</v>
      </c>
      <c r="O346" t="str">
        <f t="shared" si="280"/>
        <v>{3018,7}</v>
      </c>
      <c r="P346" t="str">
        <f t="shared" si="281"/>
        <v>{2003,7}</v>
      </c>
      <c r="Q346" t="str">
        <f t="shared" si="282"/>
        <v/>
      </c>
      <c r="R346" s="3" t="str">
        <f t="shared" si="283"/>
        <v/>
      </c>
      <c r="S346" t="str">
        <f t="array" ref="S346">[1]!LKnum(O346:R346)</f>
        <v>{{3018,7}|{2003,7}}</v>
      </c>
    </row>
    <row r="347" spans="6:19" x14ac:dyDescent="0.15">
      <c r="F347">
        <f t="array" ref="F347">MIN(_xlfn.XLOOKUP(J347:L347,共鸣关系设定!B:B,共鸣关系设定!D:D))</f>
        <v>3</v>
      </c>
      <c r="G347">
        <f t="shared" si="300"/>
        <v>5</v>
      </c>
      <c r="H347">
        <v>344</v>
      </c>
      <c r="I347" s="2">
        <v>64</v>
      </c>
      <c r="J347" s="115">
        <f t="shared" ref="J347:L347" si="306">J277</f>
        <v>3000</v>
      </c>
      <c r="K347" s="115">
        <f t="shared" si="306"/>
        <v>1017</v>
      </c>
      <c r="L347" s="115">
        <f t="shared" si="306"/>
        <v>0</v>
      </c>
      <c r="M347" s="96"/>
      <c r="N347" s="117">
        <f>IF(F347=3,COUNTIFS($I$4:I347,I347)+2,COUNTIFS($I$4:I347,I347)+3)</f>
        <v>7</v>
      </c>
      <c r="O347" t="str">
        <f t="shared" si="280"/>
        <v>{3000,7}</v>
      </c>
      <c r="P347" t="str">
        <f t="shared" si="281"/>
        <v>{1017,7}</v>
      </c>
      <c r="Q347" t="str">
        <f t="shared" si="282"/>
        <v/>
      </c>
      <c r="R347" s="3" t="str">
        <f t="shared" si="283"/>
        <v/>
      </c>
      <c r="S347" t="str">
        <f t="array" ref="S347">[1]!LKnum(O347:R347)</f>
        <v>{{3000,7}|{1017,7}}</v>
      </c>
    </row>
    <row r="348" spans="6:19" x14ac:dyDescent="0.15">
      <c r="F348">
        <f t="array" ref="F348">MIN(_xlfn.XLOOKUP(J348:L348,共鸣关系设定!B:B,共鸣关系设定!D:D))</f>
        <v>3</v>
      </c>
      <c r="G348">
        <f t="shared" si="300"/>
        <v>5</v>
      </c>
      <c r="H348">
        <v>345</v>
      </c>
      <c r="I348" s="114">
        <v>65</v>
      </c>
      <c r="J348" s="115">
        <f t="shared" ref="J348:L348" si="307">J278</f>
        <v>3010</v>
      </c>
      <c r="K348" s="115">
        <f t="shared" si="307"/>
        <v>2011</v>
      </c>
      <c r="L348" s="115">
        <f t="shared" si="307"/>
        <v>0</v>
      </c>
      <c r="M348" s="119"/>
      <c r="N348" s="117">
        <f>IF(F348=3,COUNTIFS($I$4:I348,I348)+2,COUNTIFS($I$4:I348,I348)+3)</f>
        <v>7</v>
      </c>
      <c r="O348" t="str">
        <f t="shared" si="280"/>
        <v>{3010,7}</v>
      </c>
      <c r="P348" t="str">
        <f t="shared" si="281"/>
        <v>{2011,7}</v>
      </c>
      <c r="Q348" t="str">
        <f t="shared" si="282"/>
        <v/>
      </c>
      <c r="R348" s="3" t="str">
        <f t="shared" si="283"/>
        <v/>
      </c>
      <c r="S348" t="str">
        <f t="array" ref="S348">[1]!LKnum(O348:R348)</f>
        <v>{{3010,7}|{2011,7}}</v>
      </c>
    </row>
    <row r="349" spans="6:19" x14ac:dyDescent="0.15">
      <c r="F349">
        <f t="array" ref="F349">MIN(_xlfn.XLOOKUP(J349:L349,共鸣关系设定!B:B,共鸣关系设定!D:D))</f>
        <v>3</v>
      </c>
      <c r="G349">
        <f t="shared" si="300"/>
        <v>5</v>
      </c>
      <c r="H349">
        <v>346</v>
      </c>
      <c r="I349" s="2">
        <v>66</v>
      </c>
      <c r="J349" s="115">
        <f t="shared" ref="J349:L349" si="308">J279</f>
        <v>3012</v>
      </c>
      <c r="K349" s="115">
        <f t="shared" si="308"/>
        <v>2005</v>
      </c>
      <c r="L349" s="115">
        <f t="shared" si="308"/>
        <v>0</v>
      </c>
      <c r="M349" s="96"/>
      <c r="N349" s="117">
        <f>IF(F349=3,COUNTIFS($I$4:I349,I349)+2,COUNTIFS($I$4:I349,I349)+3)</f>
        <v>7</v>
      </c>
      <c r="O349" t="str">
        <f t="shared" si="280"/>
        <v>{3012,7}</v>
      </c>
      <c r="P349" t="str">
        <f t="shared" si="281"/>
        <v>{2005,7}</v>
      </c>
      <c r="Q349" t="str">
        <f t="shared" si="282"/>
        <v/>
      </c>
      <c r="R349" s="3" t="str">
        <f t="shared" si="283"/>
        <v/>
      </c>
      <c r="S349" t="str">
        <f t="array" ref="S349">[1]!LKnum(O349:R349)</f>
        <v>{{3012,7}|{2005,7}}</v>
      </c>
    </row>
    <row r="350" spans="6:19" x14ac:dyDescent="0.15">
      <c r="F350">
        <f t="array" ref="F350">MIN(_xlfn.XLOOKUP(J350:L350,共鸣关系设定!B:B,共鸣关系设定!D:D))</f>
        <v>3</v>
      </c>
      <c r="G350">
        <f t="shared" si="300"/>
        <v>5</v>
      </c>
      <c r="H350">
        <v>347</v>
      </c>
      <c r="I350" s="114">
        <v>67</v>
      </c>
      <c r="J350" s="115">
        <f t="shared" ref="J350:L350" si="309">J280</f>
        <v>3018</v>
      </c>
      <c r="K350" s="115">
        <f t="shared" si="309"/>
        <v>2010</v>
      </c>
      <c r="L350" s="115">
        <f t="shared" si="309"/>
        <v>0</v>
      </c>
      <c r="M350" s="119"/>
      <c r="N350" s="117">
        <f>IF(F350=3,COUNTIFS($I$4:I350,I350)+2,COUNTIFS($I$4:I350,I350)+3)</f>
        <v>7</v>
      </c>
      <c r="O350" t="str">
        <f t="shared" si="280"/>
        <v>{3018,7}</v>
      </c>
      <c r="P350" t="str">
        <f t="shared" si="281"/>
        <v>{2010,7}</v>
      </c>
      <c r="Q350" t="str">
        <f t="shared" si="282"/>
        <v/>
      </c>
      <c r="R350" s="3" t="str">
        <f t="shared" si="283"/>
        <v/>
      </c>
      <c r="S350" t="str">
        <f t="array" ref="S350">[1]!LKnum(O350:R350)</f>
        <v>{{3018,7}|{2010,7}}</v>
      </c>
    </row>
    <row r="351" spans="6:19" x14ac:dyDescent="0.15">
      <c r="F351">
        <f t="array" ref="F351">MIN(_xlfn.XLOOKUP(J351:L351,共鸣关系设定!B:B,共鸣关系设定!D:D))</f>
        <v>3</v>
      </c>
      <c r="G351">
        <f t="shared" si="300"/>
        <v>6</v>
      </c>
      <c r="H351">
        <v>348</v>
      </c>
      <c r="I351" s="2">
        <v>68</v>
      </c>
      <c r="J351" s="115">
        <f t="shared" ref="J351:L351" si="310">J281</f>
        <v>3017</v>
      </c>
      <c r="K351" s="115">
        <f t="shared" si="310"/>
        <v>1017</v>
      </c>
      <c r="L351" s="115">
        <f t="shared" si="310"/>
        <v>0</v>
      </c>
      <c r="M351" s="96"/>
      <c r="N351" s="117">
        <f>IF(F351=3,COUNTIFS($I$4:I351,I351)+2,COUNTIFS($I$4:I351,I351)+3)</f>
        <v>7</v>
      </c>
      <c r="O351" t="str">
        <f t="shared" si="280"/>
        <v>{3017,7}</v>
      </c>
      <c r="P351" t="str">
        <f t="shared" si="281"/>
        <v>{1017,7}</v>
      </c>
      <c r="Q351" t="str">
        <f t="shared" si="282"/>
        <v/>
      </c>
      <c r="R351" s="3" t="str">
        <f t="shared" si="283"/>
        <v/>
      </c>
      <c r="S351" t="str">
        <f t="array" ref="S351">[1]!LKnum(O351:R351)</f>
        <v>{{3017,7}|{1017,7}}</v>
      </c>
    </row>
    <row r="352" spans="6:19" x14ac:dyDescent="0.15">
      <c r="F352">
        <f t="array" ref="F352">MIN(_xlfn.XLOOKUP(J352:L352,共鸣关系设定!B:B,共鸣关系设定!D:D))</f>
        <v>3</v>
      </c>
      <c r="G352">
        <f t="shared" si="300"/>
        <v>6</v>
      </c>
      <c r="H352">
        <v>349</v>
      </c>
      <c r="I352" s="114">
        <v>69</v>
      </c>
      <c r="J352" s="115">
        <f t="shared" ref="J352:L352" si="311">J282</f>
        <v>2012</v>
      </c>
      <c r="K352" s="115">
        <f t="shared" si="311"/>
        <v>2011</v>
      </c>
      <c r="L352" s="115">
        <f t="shared" si="311"/>
        <v>0</v>
      </c>
      <c r="M352" s="96"/>
      <c r="N352" s="117">
        <f>IF(F352=3,COUNTIFS($I$4:I352,I352)+2,COUNTIFS($I$4:I352,I352)+3)</f>
        <v>7</v>
      </c>
      <c r="O352" t="str">
        <f t="shared" si="280"/>
        <v>{2012,7}</v>
      </c>
      <c r="P352" t="str">
        <f t="shared" si="281"/>
        <v>{2011,7}</v>
      </c>
      <c r="Q352" t="str">
        <f t="shared" si="282"/>
        <v/>
      </c>
      <c r="R352" s="3" t="str">
        <f t="shared" si="283"/>
        <v/>
      </c>
      <c r="S352" t="str">
        <f t="array" ref="S352">[1]!LKnum(O352:R352)</f>
        <v>{{2012,7}|{2011,7}}</v>
      </c>
    </row>
    <row r="353" spans="6:19" x14ac:dyDescent="0.15">
      <c r="F353">
        <f t="array" ref="F353">MIN(_xlfn.XLOOKUP(J353:L353,共鸣关系设定!B:B,共鸣关系设定!D:D))</f>
        <v>5</v>
      </c>
      <c r="G353">
        <f t="shared" si="300"/>
        <v>6</v>
      </c>
      <c r="H353">
        <v>350</v>
      </c>
      <c r="I353" s="2">
        <v>70</v>
      </c>
      <c r="J353" s="115">
        <f t="shared" ref="J353:L353" si="312">J283</f>
        <v>4024</v>
      </c>
      <c r="K353" s="115">
        <f t="shared" si="312"/>
        <v>4027</v>
      </c>
      <c r="L353" s="115">
        <f t="shared" si="312"/>
        <v>0</v>
      </c>
      <c r="M353" s="119"/>
      <c r="N353" s="117">
        <f>IF(F353=3,COUNTIFS($I$4:I353,I353)+2,COUNTIFS($I$4:I353,I353)+3)</f>
        <v>8</v>
      </c>
      <c r="O353" t="str">
        <f t="shared" si="280"/>
        <v>{4024,8}</v>
      </c>
      <c r="P353" t="str">
        <f t="shared" si="281"/>
        <v>{4027,8}</v>
      </c>
      <c r="Q353" t="str">
        <f t="shared" si="282"/>
        <v/>
      </c>
      <c r="R353" s="3" t="str">
        <f t="shared" si="283"/>
        <v/>
      </c>
      <c r="S353" t="str">
        <f t="array" ref="S353">[1]!LKnum(O353:R353)</f>
        <v>{{4024,8}|{4027,8}}</v>
      </c>
    </row>
    <row r="354" spans="6:19" x14ac:dyDescent="0.15">
      <c r="F354">
        <f t="array" ref="F354">MIN(_xlfn.XLOOKUP(J354:L354,共鸣关系设定!B:B,共鸣关系设定!D:D))</f>
        <v>5</v>
      </c>
      <c r="G354">
        <f t="shared" si="300"/>
        <v>6</v>
      </c>
      <c r="H354">
        <v>351</v>
      </c>
      <c r="I354" s="114">
        <v>1</v>
      </c>
      <c r="J354" s="115">
        <f t="shared" ref="J354:L354" si="313">J284</f>
        <v>4033</v>
      </c>
      <c r="K354" s="115">
        <f t="shared" si="313"/>
        <v>4025</v>
      </c>
      <c r="L354" s="115">
        <f t="shared" si="313"/>
        <v>4024</v>
      </c>
      <c r="M354" s="96"/>
      <c r="N354" s="117">
        <f>IF(F354=3,COUNTIFS($I$4:I354,I354)+2,COUNTIFS($I$4:I354,I354)+3)</f>
        <v>9</v>
      </c>
      <c r="O354" t="str">
        <f t="shared" si="280"/>
        <v>{4033,9}</v>
      </c>
      <c r="P354" t="str">
        <f t="shared" si="281"/>
        <v>{4025,9}</v>
      </c>
      <c r="Q354" t="str">
        <f t="shared" si="282"/>
        <v>{4024,9}</v>
      </c>
      <c r="R354" s="3" t="str">
        <f t="shared" si="283"/>
        <v/>
      </c>
      <c r="S354" t="str">
        <f t="array" ref="S354">[1]!LKnum(O354:R354)</f>
        <v>{{4033,9}|{4025,9}|{4024,9}}</v>
      </c>
    </row>
    <row r="355" spans="6:19" x14ac:dyDescent="0.15">
      <c r="F355">
        <f t="array" ref="F355">MIN(_xlfn.XLOOKUP(J355:L355,共鸣关系设定!B:B,共鸣关系设定!D:D))</f>
        <v>7</v>
      </c>
      <c r="G355">
        <f t="shared" si="300"/>
        <v>6</v>
      </c>
      <c r="H355">
        <v>352</v>
      </c>
      <c r="I355" s="2">
        <v>2</v>
      </c>
      <c r="J355" s="115">
        <f t="shared" ref="J355:L355" si="314">J285</f>
        <v>4032</v>
      </c>
      <c r="K355" s="115">
        <f t="shared" si="314"/>
        <v>4028</v>
      </c>
      <c r="L355" s="115">
        <f t="shared" si="314"/>
        <v>4022</v>
      </c>
      <c r="M355" s="119"/>
      <c r="N355" s="117">
        <f>IF(F355=3,COUNTIFS($I$4:I355,I355)+2,COUNTIFS($I$4:I355,I355)+3)</f>
        <v>9</v>
      </c>
      <c r="O355" t="str">
        <f t="shared" si="280"/>
        <v>{4032,9}</v>
      </c>
      <c r="P355" t="str">
        <f t="shared" si="281"/>
        <v>{4028,9}</v>
      </c>
      <c r="Q355" t="str">
        <f t="shared" si="282"/>
        <v>{4022,9}</v>
      </c>
      <c r="R355" s="3" t="str">
        <f t="shared" si="283"/>
        <v/>
      </c>
      <c r="S355" t="str">
        <f t="array" ref="S355">[1]!LKnum(O355:R355)</f>
        <v>{{4032,9}|{4028,9}|{4022,9}}</v>
      </c>
    </row>
    <row r="356" spans="6:19" x14ac:dyDescent="0.15">
      <c r="F356">
        <f t="array" ref="F356">MIN(_xlfn.XLOOKUP(J356:L356,共鸣关系设定!B:B,共鸣关系设定!D:D))</f>
        <v>5</v>
      </c>
      <c r="G356">
        <f t="shared" si="300"/>
        <v>6</v>
      </c>
      <c r="H356">
        <v>353</v>
      </c>
      <c r="I356" s="114">
        <v>3</v>
      </c>
      <c r="J356" s="115">
        <f t="shared" ref="J356:L356" si="315">J286</f>
        <v>4041</v>
      </c>
      <c r="K356" s="115">
        <f t="shared" si="315"/>
        <v>4037</v>
      </c>
      <c r="L356" s="115">
        <f t="shared" si="315"/>
        <v>4032</v>
      </c>
      <c r="M356" s="96"/>
      <c r="N356" s="117">
        <f>IF(F356=3,COUNTIFS($I$4:I356,I356)+2,COUNTIFS($I$4:I356,I356)+3)</f>
        <v>9</v>
      </c>
      <c r="O356" t="str">
        <f t="shared" si="280"/>
        <v>{4041,9}</v>
      </c>
      <c r="P356" t="str">
        <f t="shared" si="281"/>
        <v>{4037,9}</v>
      </c>
      <c r="Q356" t="str">
        <f t="shared" si="282"/>
        <v>{4032,9}</v>
      </c>
      <c r="R356" s="3" t="str">
        <f t="shared" si="283"/>
        <v/>
      </c>
      <c r="S356" t="str">
        <f t="array" ref="S356">[1]!LKnum(O356:R356)</f>
        <v>{{4041,9}|{4037,9}|{4032,9}}</v>
      </c>
    </row>
    <row r="357" spans="6:19" x14ac:dyDescent="0.15">
      <c r="F357">
        <f t="array" ref="F357">MIN(_xlfn.XLOOKUP(J357:L357,共鸣关系设定!B:B,共鸣关系设定!D:D))</f>
        <v>5</v>
      </c>
      <c r="G357">
        <f t="shared" si="300"/>
        <v>6</v>
      </c>
      <c r="H357">
        <v>354</v>
      </c>
      <c r="I357" s="2">
        <v>4</v>
      </c>
      <c r="J357" s="115">
        <f t="shared" ref="J357:L357" si="316">J287</f>
        <v>4042</v>
      </c>
      <c r="K357" s="115">
        <f t="shared" si="316"/>
        <v>4037</v>
      </c>
      <c r="L357" s="115">
        <f t="shared" si="316"/>
        <v>4007</v>
      </c>
      <c r="M357" s="119"/>
      <c r="N357" s="117">
        <f>IF(F357=3,COUNTIFS($I$4:I357,I357)+2,COUNTIFS($I$4:I357,I357)+3)</f>
        <v>9</v>
      </c>
      <c r="O357" t="str">
        <f t="shared" si="280"/>
        <v>{4042,9}</v>
      </c>
      <c r="P357" t="str">
        <f t="shared" si="281"/>
        <v>{4037,9}</v>
      </c>
      <c r="Q357" t="str">
        <f t="shared" si="282"/>
        <v>{4007,9}</v>
      </c>
      <c r="R357" s="3" t="str">
        <f t="shared" si="283"/>
        <v/>
      </c>
      <c r="S357" t="str">
        <f t="array" ref="S357">[1]!LKnum(O357:R357)</f>
        <v>{{4042,9}|{4037,9}|{4007,9}}</v>
      </c>
    </row>
    <row r="358" spans="6:19" x14ac:dyDescent="0.15">
      <c r="F358">
        <f t="array" ref="F358">MIN(_xlfn.XLOOKUP(J358:L358,共鸣关系设定!B:B,共鸣关系设定!D:D))</f>
        <v>7</v>
      </c>
      <c r="G358">
        <f t="shared" si="300"/>
        <v>6</v>
      </c>
      <c r="H358">
        <v>355</v>
      </c>
      <c r="I358" s="114">
        <v>5</v>
      </c>
      <c r="J358" s="115">
        <f t="shared" ref="J358:L358" si="317">J288</f>
        <v>4039</v>
      </c>
      <c r="K358" s="115">
        <f t="shared" si="317"/>
        <v>4037</v>
      </c>
      <c r="L358" s="115">
        <f t="shared" si="317"/>
        <v>4026</v>
      </c>
      <c r="M358" s="96"/>
      <c r="N358" s="117">
        <f>IF(F358=3,COUNTIFS($I$4:I358,I358)+2,COUNTIFS($I$4:I358,I358)+3)</f>
        <v>9</v>
      </c>
      <c r="O358" t="str">
        <f t="shared" si="280"/>
        <v>{4039,9}</v>
      </c>
      <c r="P358" t="str">
        <f t="shared" si="281"/>
        <v>{4037,9}</v>
      </c>
      <c r="Q358" t="str">
        <f t="shared" si="282"/>
        <v>{4026,9}</v>
      </c>
      <c r="R358" s="3" t="str">
        <f t="shared" si="283"/>
        <v/>
      </c>
      <c r="S358" t="str">
        <f t="array" ref="S358">[1]!LKnum(O358:R358)</f>
        <v>{{4039,9}|{4037,9}|{4026,9}}</v>
      </c>
    </row>
    <row r="359" spans="6:19" x14ac:dyDescent="0.15">
      <c r="F359">
        <f t="array" ref="F359">MIN(_xlfn.XLOOKUP(J359:L359,共鸣关系设定!B:B,共鸣关系设定!D:D))</f>
        <v>7</v>
      </c>
      <c r="G359">
        <f t="shared" si="300"/>
        <v>6</v>
      </c>
      <c r="H359">
        <v>356</v>
      </c>
      <c r="I359" s="2">
        <v>6</v>
      </c>
      <c r="J359" s="115">
        <f t="shared" ref="J359:L359" si="318">J289</f>
        <v>4039</v>
      </c>
      <c r="K359" s="115">
        <f t="shared" si="318"/>
        <v>4032</v>
      </c>
      <c r="L359" s="115">
        <f t="shared" si="318"/>
        <v>4005</v>
      </c>
      <c r="M359" s="119"/>
      <c r="N359" s="117">
        <f>IF(F359=3,COUNTIFS($I$4:I359,I359)+2,COUNTIFS($I$4:I359,I359)+3)</f>
        <v>9</v>
      </c>
      <c r="O359" t="str">
        <f t="shared" si="280"/>
        <v>{4039,9}</v>
      </c>
      <c r="P359" t="str">
        <f t="shared" si="281"/>
        <v>{4032,9}</v>
      </c>
      <c r="Q359" t="str">
        <f t="shared" si="282"/>
        <v>{4005,9}</v>
      </c>
      <c r="R359" s="3" t="str">
        <f t="shared" si="283"/>
        <v/>
      </c>
      <c r="S359" t="str">
        <f t="array" ref="S359">[1]!LKnum(O359:R359)</f>
        <v>{{4039,9}|{4032,9}|{4005,9}}</v>
      </c>
    </row>
    <row r="360" spans="6:19" x14ac:dyDescent="0.15">
      <c r="F360">
        <f t="array" ref="F360">MIN(_xlfn.XLOOKUP(J360:L360,共鸣关系设定!B:B,共鸣关系设定!D:D))</f>
        <v>5</v>
      </c>
      <c r="G360">
        <f t="shared" si="300"/>
        <v>6</v>
      </c>
      <c r="H360">
        <v>357</v>
      </c>
      <c r="I360" s="114">
        <v>7</v>
      </c>
      <c r="J360" s="115">
        <f t="shared" ref="J360:L360" si="319">J290</f>
        <v>4040</v>
      </c>
      <c r="K360" s="115">
        <f t="shared" si="319"/>
        <v>4039</v>
      </c>
      <c r="L360" s="115">
        <f t="shared" si="319"/>
        <v>4038</v>
      </c>
      <c r="M360" s="96"/>
      <c r="N360" s="117">
        <f>IF(F360=3,COUNTIFS($I$4:I360,I360)+2,COUNTIFS($I$4:I360,I360)+3)</f>
        <v>9</v>
      </c>
      <c r="O360" t="str">
        <f t="shared" si="280"/>
        <v>{4040,9}</v>
      </c>
      <c r="P360" t="str">
        <f t="shared" si="281"/>
        <v>{4039,9}</v>
      </c>
      <c r="Q360" t="str">
        <f t="shared" si="282"/>
        <v>{4038,9}</v>
      </c>
      <c r="R360" s="3" t="str">
        <f t="shared" si="283"/>
        <v/>
      </c>
      <c r="S360" t="str">
        <f t="array" ref="S360">[1]!LKnum(O360:R360)</f>
        <v>{{4040,9}|{4039,9}|{4038,9}}</v>
      </c>
    </row>
    <row r="361" spans="6:19" x14ac:dyDescent="0.15">
      <c r="F361">
        <f t="array" ref="F361">MIN(_xlfn.XLOOKUP(J361:L361,共鸣关系设定!B:B,共鸣关系设定!D:D))</f>
        <v>5</v>
      </c>
      <c r="G361">
        <f t="shared" si="300"/>
        <v>6</v>
      </c>
      <c r="H361">
        <v>358</v>
      </c>
      <c r="I361" s="2">
        <v>8</v>
      </c>
      <c r="J361" s="115">
        <f t="shared" ref="J361:L361" si="320">J291</f>
        <v>4023</v>
      </c>
      <c r="K361" s="115">
        <f t="shared" si="320"/>
        <v>4016</v>
      </c>
      <c r="L361" s="115">
        <f t="shared" si="320"/>
        <v>4004</v>
      </c>
      <c r="M361" s="119"/>
      <c r="N361" s="117">
        <f>IF(F361=3,COUNTIFS($I$4:I361,I361)+2,COUNTIFS($I$4:I361,I361)+3)</f>
        <v>9</v>
      </c>
      <c r="O361" t="str">
        <f t="shared" si="280"/>
        <v>{4023,9}</v>
      </c>
      <c r="P361" t="str">
        <f t="shared" si="281"/>
        <v>{4016,9}</v>
      </c>
      <c r="Q361" t="str">
        <f t="shared" si="282"/>
        <v>{4004,9}</v>
      </c>
      <c r="R361" s="3" t="str">
        <f t="shared" si="283"/>
        <v/>
      </c>
      <c r="S361" t="str">
        <f t="array" ref="S361">[1]!LKnum(O361:R361)</f>
        <v>{{4023,9}|{4016,9}|{4004,9}}</v>
      </c>
    </row>
    <row r="362" spans="6:19" x14ac:dyDescent="0.15">
      <c r="F362">
        <f t="array" ref="F362">MIN(_xlfn.XLOOKUP(J362:L362,共鸣关系设定!B:B,共鸣关系设定!D:D))</f>
        <v>5</v>
      </c>
      <c r="G362">
        <f t="shared" si="300"/>
        <v>6</v>
      </c>
      <c r="H362">
        <v>359</v>
      </c>
      <c r="I362" s="114">
        <v>9</v>
      </c>
      <c r="J362" s="115">
        <f t="shared" ref="J362:L362" si="321">J292</f>
        <v>4000</v>
      </c>
      <c r="K362" s="115">
        <f t="shared" si="321"/>
        <v>2016</v>
      </c>
      <c r="L362" s="115">
        <f t="shared" si="321"/>
        <v>0</v>
      </c>
      <c r="M362" s="96"/>
      <c r="N362" s="117">
        <f>IF(F362=3,COUNTIFS($I$4:I362,I362)+2,COUNTIFS($I$4:I362,I362)+3)</f>
        <v>9</v>
      </c>
      <c r="O362" t="str">
        <f t="shared" si="280"/>
        <v>{4000,9}</v>
      </c>
      <c r="P362" t="str">
        <f t="shared" si="281"/>
        <v>{2016,9}</v>
      </c>
      <c r="Q362" t="str">
        <f t="shared" si="282"/>
        <v/>
      </c>
      <c r="R362" s="3" t="str">
        <f t="shared" si="283"/>
        <v/>
      </c>
      <c r="S362" t="str">
        <f t="array" ref="S362">[1]!LKnum(O362:R362)</f>
        <v>{{4000,9}|{2016,9}}</v>
      </c>
    </row>
    <row r="363" spans="6:19" x14ac:dyDescent="0.15">
      <c r="F363">
        <f t="array" ref="F363">MIN(_xlfn.XLOOKUP(J363:L363,共鸣关系设定!B:B,共鸣关系设定!D:D))</f>
        <v>7</v>
      </c>
      <c r="G363">
        <f t="shared" si="300"/>
        <v>6</v>
      </c>
      <c r="H363">
        <v>360</v>
      </c>
      <c r="I363" s="2">
        <v>10</v>
      </c>
      <c r="J363" s="115">
        <f t="shared" ref="J363:L363" si="322">J293</f>
        <v>4036</v>
      </c>
      <c r="K363" s="115">
        <f t="shared" si="322"/>
        <v>4027</v>
      </c>
      <c r="L363" s="115">
        <f t="shared" si="322"/>
        <v>4007</v>
      </c>
      <c r="M363" s="119"/>
      <c r="N363" s="117">
        <f>IF(F363=3,COUNTIFS($I$4:I363,I363)+2,COUNTIFS($I$4:I363,I363)+3)</f>
        <v>9</v>
      </c>
      <c r="O363" t="str">
        <f t="shared" si="280"/>
        <v>{4036,9}</v>
      </c>
      <c r="P363" t="str">
        <f t="shared" si="281"/>
        <v>{4027,9}</v>
      </c>
      <c r="Q363" t="str">
        <f t="shared" si="282"/>
        <v>{4007,9}</v>
      </c>
      <c r="R363" s="3" t="str">
        <f t="shared" si="283"/>
        <v/>
      </c>
      <c r="S363" t="str">
        <f t="array" ref="S363">[1]!LKnum(O363:R363)</f>
        <v>{{4036,9}|{4027,9}|{4007,9}}</v>
      </c>
    </row>
    <row r="364" spans="6:19" x14ac:dyDescent="0.15">
      <c r="F364">
        <f t="array" ref="F364">MIN(_xlfn.XLOOKUP(J364:L364,共鸣关系设定!B:B,共鸣关系设定!D:D))</f>
        <v>5</v>
      </c>
      <c r="G364">
        <f t="shared" si="300"/>
        <v>6</v>
      </c>
      <c r="H364">
        <v>361</v>
      </c>
      <c r="I364" s="114">
        <v>11</v>
      </c>
      <c r="J364" s="115">
        <f t="shared" ref="J364:L364" si="323">J294</f>
        <v>4038</v>
      </c>
      <c r="K364" s="115">
        <f t="shared" si="323"/>
        <v>4025</v>
      </c>
      <c r="L364" s="115">
        <f t="shared" si="323"/>
        <v>4002</v>
      </c>
      <c r="M364" s="96"/>
      <c r="N364" s="117">
        <f>IF(F364=3,COUNTIFS($I$4:I364,I364)+2,COUNTIFS($I$4:I364,I364)+3)</f>
        <v>9</v>
      </c>
      <c r="O364" t="str">
        <f t="shared" si="280"/>
        <v>{4038,9}</v>
      </c>
      <c r="P364" t="str">
        <f t="shared" si="281"/>
        <v>{4025,9}</v>
      </c>
      <c r="Q364" t="str">
        <f t="shared" si="282"/>
        <v>{4002,9}</v>
      </c>
      <c r="R364" s="3" t="str">
        <f t="shared" si="283"/>
        <v/>
      </c>
      <c r="S364" t="str">
        <f t="array" ref="S364">[1]!LKnum(O364:R364)</f>
        <v>{{4038,9}|{4025,9}|{4002,9}}</v>
      </c>
    </row>
    <row r="365" spans="6:19" x14ac:dyDescent="0.15">
      <c r="F365">
        <f t="array" ref="F365">MIN(_xlfn.XLOOKUP(J365:L365,共鸣关系设定!B:B,共鸣关系设定!D:D))</f>
        <v>5</v>
      </c>
      <c r="G365">
        <f t="shared" si="300"/>
        <v>6</v>
      </c>
      <c r="H365">
        <v>362</v>
      </c>
      <c r="I365" s="2">
        <v>12</v>
      </c>
      <c r="J365" s="115">
        <f t="shared" ref="J365:L365" si="324">J295</f>
        <v>4030</v>
      </c>
      <c r="K365" s="115">
        <f t="shared" si="324"/>
        <v>3008</v>
      </c>
      <c r="L365" s="115">
        <f t="shared" si="324"/>
        <v>0</v>
      </c>
      <c r="M365" s="119"/>
      <c r="N365" s="117">
        <f>IF(F365=3,COUNTIFS($I$4:I365,I365)+2,COUNTIFS($I$4:I365,I365)+3)</f>
        <v>9</v>
      </c>
      <c r="O365" t="str">
        <f t="shared" si="280"/>
        <v>{4030,9}</v>
      </c>
      <c r="P365" t="str">
        <f t="shared" si="281"/>
        <v>{3008,9}</v>
      </c>
      <c r="Q365" t="str">
        <f t="shared" si="282"/>
        <v/>
      </c>
      <c r="R365" s="3" t="str">
        <f t="shared" si="283"/>
        <v/>
      </c>
      <c r="S365" t="str">
        <f t="array" ref="S365">[1]!LKnum(O365:R365)</f>
        <v>{{4030,9}|{3008,9}}</v>
      </c>
    </row>
    <row r="366" spans="6:19" x14ac:dyDescent="0.15">
      <c r="F366">
        <f t="array" ref="F366">MIN(_xlfn.XLOOKUP(J366:L366,共鸣关系设定!B:B,共鸣关系设定!D:D))</f>
        <v>5</v>
      </c>
      <c r="G366">
        <f t="shared" si="300"/>
        <v>6</v>
      </c>
      <c r="H366">
        <v>363</v>
      </c>
      <c r="I366" s="114">
        <v>13</v>
      </c>
      <c r="J366" s="115">
        <f t="shared" ref="J366:L366" si="325">J296</f>
        <v>4031</v>
      </c>
      <c r="K366" s="115">
        <f t="shared" si="325"/>
        <v>4028</v>
      </c>
      <c r="L366" s="115">
        <f t="shared" si="325"/>
        <v>0</v>
      </c>
      <c r="M366" s="96"/>
      <c r="N366" s="117">
        <f>IF(F366=3,COUNTIFS($I$4:I366,I366)+2,COUNTIFS($I$4:I366,I366)+3)</f>
        <v>9</v>
      </c>
      <c r="O366" t="str">
        <f t="shared" si="280"/>
        <v>{4031,9}</v>
      </c>
      <c r="P366" t="str">
        <f t="shared" si="281"/>
        <v>{4028,9}</v>
      </c>
      <c r="Q366" t="str">
        <f t="shared" si="282"/>
        <v/>
      </c>
      <c r="R366" s="3" t="str">
        <f t="shared" si="283"/>
        <v/>
      </c>
      <c r="S366" t="str">
        <f t="array" ref="S366">[1]!LKnum(O366:R366)</f>
        <v>{{4031,9}|{4028,9}}</v>
      </c>
    </row>
    <row r="367" spans="6:19" x14ac:dyDescent="0.15">
      <c r="F367">
        <f t="array" ref="F367">MIN(_xlfn.XLOOKUP(J367:L367,共鸣关系设定!B:B,共鸣关系设定!D:D))</f>
        <v>5</v>
      </c>
      <c r="G367">
        <f t="shared" si="300"/>
        <v>6</v>
      </c>
      <c r="H367">
        <v>364</v>
      </c>
      <c r="I367" s="2">
        <v>14</v>
      </c>
      <c r="J367" s="115">
        <f t="shared" ref="J367:L367" si="326">J297</f>
        <v>4022</v>
      </c>
      <c r="K367" s="115">
        <f t="shared" si="326"/>
        <v>3010</v>
      </c>
      <c r="L367" s="115">
        <f t="shared" si="326"/>
        <v>0</v>
      </c>
      <c r="M367" s="119"/>
      <c r="N367" s="117">
        <f>IF(F367=3,COUNTIFS($I$4:I367,I367)+2,COUNTIFS($I$4:I367,I367)+3)</f>
        <v>9</v>
      </c>
      <c r="O367" t="str">
        <f t="shared" si="280"/>
        <v>{4022,9}</v>
      </c>
      <c r="P367" t="str">
        <f t="shared" si="281"/>
        <v>{3010,9}</v>
      </c>
      <c r="Q367" t="str">
        <f t="shared" si="282"/>
        <v/>
      </c>
      <c r="R367" s="3" t="str">
        <f t="shared" si="283"/>
        <v/>
      </c>
      <c r="S367" t="str">
        <f t="array" ref="S367">[1]!LKnum(O367:R367)</f>
        <v>{{4022,9}|{3010,9}}</v>
      </c>
    </row>
    <row r="368" spans="6:19" x14ac:dyDescent="0.15">
      <c r="F368">
        <f t="array" ref="F368">MIN(_xlfn.XLOOKUP(J368:L368,共鸣关系设定!B:B,共鸣关系设定!D:D))</f>
        <v>5</v>
      </c>
      <c r="G368">
        <f t="shared" si="300"/>
        <v>6</v>
      </c>
      <c r="H368">
        <v>365</v>
      </c>
      <c r="I368" s="114">
        <v>15</v>
      </c>
      <c r="J368" s="115">
        <f t="shared" ref="J368:L368" si="327">J298</f>
        <v>4033</v>
      </c>
      <c r="K368" s="115">
        <f t="shared" si="327"/>
        <v>4030</v>
      </c>
      <c r="L368" s="115">
        <f t="shared" si="327"/>
        <v>4021</v>
      </c>
      <c r="M368" s="96"/>
      <c r="N368" s="117">
        <f>IF(F368=3,COUNTIFS($I$4:I368,I368)+2,COUNTIFS($I$4:I368,I368)+3)</f>
        <v>9</v>
      </c>
      <c r="O368" t="str">
        <f t="shared" si="280"/>
        <v>{4033,9}</v>
      </c>
      <c r="P368" t="str">
        <f t="shared" si="281"/>
        <v>{4030,9}</v>
      </c>
      <c r="Q368" t="str">
        <f t="shared" si="282"/>
        <v>{4021,9}</v>
      </c>
      <c r="R368" s="3" t="str">
        <f t="shared" si="283"/>
        <v/>
      </c>
      <c r="S368" t="str">
        <f t="array" ref="S368">[1]!LKnum(O368:R368)</f>
        <v>{{4033,9}|{4030,9}|{4021,9}}</v>
      </c>
    </row>
    <row r="369" spans="6:19" x14ac:dyDescent="0.15">
      <c r="F369">
        <f t="array" ref="F369">MIN(_xlfn.XLOOKUP(J369:L369,共鸣关系设定!B:B,共鸣关系设定!D:D))</f>
        <v>5</v>
      </c>
      <c r="G369">
        <f t="shared" si="300"/>
        <v>6</v>
      </c>
      <c r="H369">
        <v>366</v>
      </c>
      <c r="I369" s="2">
        <v>16</v>
      </c>
      <c r="J369" s="115">
        <f t="shared" ref="J369:L369" si="328">J299</f>
        <v>4035</v>
      </c>
      <c r="K369" s="115">
        <f t="shared" si="328"/>
        <v>4026</v>
      </c>
      <c r="L369" s="115">
        <f t="shared" si="328"/>
        <v>4019</v>
      </c>
      <c r="M369" s="119"/>
      <c r="N369" s="117">
        <f>IF(F369=3,COUNTIFS($I$4:I369,I369)+2,COUNTIFS($I$4:I369,I369)+3)</f>
        <v>9</v>
      </c>
      <c r="O369" t="str">
        <f t="shared" si="280"/>
        <v>{4035,9}</v>
      </c>
      <c r="P369" t="str">
        <f t="shared" si="281"/>
        <v>{4026,9}</v>
      </c>
      <c r="Q369" t="str">
        <f t="shared" si="282"/>
        <v>{4019,9}</v>
      </c>
      <c r="R369" s="3" t="str">
        <f t="shared" si="283"/>
        <v/>
      </c>
      <c r="S369" t="str">
        <f t="array" ref="S369">[1]!LKnum(O369:R369)</f>
        <v>{{4035,9}|{4026,9}|{4019,9}}</v>
      </c>
    </row>
    <row r="370" spans="6:19" x14ac:dyDescent="0.15">
      <c r="F370">
        <f t="array" ref="F370">MIN(_xlfn.XLOOKUP(J370:L370,共鸣关系设定!B:B,共鸣关系设定!D:D))</f>
        <v>7</v>
      </c>
      <c r="G370">
        <f t="shared" si="300"/>
        <v>6</v>
      </c>
      <c r="H370">
        <v>367</v>
      </c>
      <c r="I370" s="114">
        <v>17</v>
      </c>
      <c r="J370" s="115">
        <f t="shared" ref="J370:L370" si="329">J300</f>
        <v>4019</v>
      </c>
      <c r="K370" s="115">
        <f t="shared" si="329"/>
        <v>4012</v>
      </c>
      <c r="L370" s="115">
        <f t="shared" si="329"/>
        <v>0</v>
      </c>
      <c r="M370" s="96"/>
      <c r="N370" s="117">
        <f>IF(F370=3,COUNTIFS($I$4:I370,I370)+2,COUNTIFS($I$4:I370,I370)+3)</f>
        <v>9</v>
      </c>
      <c r="O370" t="str">
        <f t="shared" si="280"/>
        <v>{4019,9}</v>
      </c>
      <c r="P370" t="str">
        <f t="shared" si="281"/>
        <v>{4012,9}</v>
      </c>
      <c r="Q370" t="str">
        <f t="shared" si="282"/>
        <v/>
      </c>
      <c r="R370" s="3" t="str">
        <f t="shared" si="283"/>
        <v/>
      </c>
      <c r="S370" t="str">
        <f t="array" ref="S370">[1]!LKnum(O370:R370)</f>
        <v>{{4019,9}|{4012,9}}</v>
      </c>
    </row>
    <row r="371" spans="6:19" x14ac:dyDescent="0.15">
      <c r="F371">
        <f t="array" ref="F371">MIN(_xlfn.XLOOKUP(J371:L371,共鸣关系设定!B:B,共鸣关系设定!D:D))</f>
        <v>7</v>
      </c>
      <c r="G371">
        <f t="shared" si="300"/>
        <v>6</v>
      </c>
      <c r="H371">
        <v>368</v>
      </c>
      <c r="I371" s="2">
        <v>18</v>
      </c>
      <c r="J371" s="115">
        <f t="shared" ref="J371:L371" si="330">J301</f>
        <v>4036</v>
      </c>
      <c r="K371" s="115">
        <f t="shared" si="330"/>
        <v>4014</v>
      </c>
      <c r="L371" s="115">
        <f t="shared" si="330"/>
        <v>0</v>
      </c>
      <c r="M371" s="119"/>
      <c r="N371" s="117">
        <f>IF(F371=3,COUNTIFS($I$4:I371,I371)+2,COUNTIFS($I$4:I371,I371)+3)</f>
        <v>9</v>
      </c>
      <c r="O371" t="str">
        <f t="shared" si="280"/>
        <v>{4036,9}</v>
      </c>
      <c r="P371" t="str">
        <f t="shared" si="281"/>
        <v>{4014,9}</v>
      </c>
      <c r="Q371" t="str">
        <f t="shared" si="282"/>
        <v/>
      </c>
      <c r="R371" s="3" t="str">
        <f t="shared" si="283"/>
        <v/>
      </c>
      <c r="S371" t="str">
        <f t="array" ref="S371">[1]!LKnum(O371:R371)</f>
        <v>{{4036,9}|{4014,9}}</v>
      </c>
    </row>
    <row r="372" spans="6:19" x14ac:dyDescent="0.15">
      <c r="F372">
        <f t="array" ref="F372">MIN(_xlfn.XLOOKUP(J372:L372,共鸣关系设定!B:B,共鸣关系设定!D:D))</f>
        <v>3</v>
      </c>
      <c r="G372">
        <f t="shared" si="300"/>
        <v>6</v>
      </c>
      <c r="H372">
        <v>369</v>
      </c>
      <c r="I372" s="114">
        <v>19</v>
      </c>
      <c r="J372" s="115">
        <f t="shared" ref="J372:L372" si="331">J302</f>
        <v>3015</v>
      </c>
      <c r="K372" s="115">
        <f t="shared" si="331"/>
        <v>3013</v>
      </c>
      <c r="L372" s="115">
        <f t="shared" si="331"/>
        <v>0</v>
      </c>
      <c r="M372" s="96"/>
      <c r="N372" s="117">
        <f>IF(F372=3,COUNTIFS($I$4:I372,I372)+2,COUNTIFS($I$4:I372,I372)+3)</f>
        <v>8</v>
      </c>
      <c r="O372" t="str">
        <f t="shared" si="280"/>
        <v>{3015,8}</v>
      </c>
      <c r="P372" t="str">
        <f t="shared" si="281"/>
        <v>{3013,8}</v>
      </c>
      <c r="Q372" t="str">
        <f t="shared" si="282"/>
        <v/>
      </c>
      <c r="R372" s="3" t="str">
        <f t="shared" si="283"/>
        <v/>
      </c>
      <c r="S372" t="str">
        <f t="array" ref="S372">[1]!LKnum(O372:R372)</f>
        <v>{{3015,8}|{3013,8}}</v>
      </c>
    </row>
    <row r="373" spans="6:19" x14ac:dyDescent="0.15">
      <c r="F373">
        <f t="array" ref="F373">MIN(_xlfn.XLOOKUP(J373:L373,共鸣关系设定!B:B,共鸣关系设定!D:D))</f>
        <v>3</v>
      </c>
      <c r="G373">
        <f t="shared" si="300"/>
        <v>5</v>
      </c>
      <c r="H373">
        <v>370</v>
      </c>
      <c r="I373" s="2">
        <v>20</v>
      </c>
      <c r="J373" s="115">
        <f t="shared" ref="J373:L373" si="332">J303</f>
        <v>3000</v>
      </c>
      <c r="K373" s="115">
        <f t="shared" si="332"/>
        <v>2006</v>
      </c>
      <c r="L373" s="115">
        <f t="shared" si="332"/>
        <v>0</v>
      </c>
      <c r="M373" s="119"/>
      <c r="N373" s="117">
        <f>IF(F373=3,COUNTIFS($I$4:I373,I373)+2,COUNTIFS($I$4:I373,I373)+3)</f>
        <v>8</v>
      </c>
      <c r="O373" t="str">
        <f t="shared" si="280"/>
        <v>{3000,8}</v>
      </c>
      <c r="P373" t="str">
        <f t="shared" si="281"/>
        <v>{2006,8}</v>
      </c>
      <c r="Q373" t="str">
        <f t="shared" si="282"/>
        <v/>
      </c>
      <c r="R373" s="3" t="str">
        <f t="shared" si="283"/>
        <v/>
      </c>
      <c r="S373" t="str">
        <f t="array" ref="S373">[1]!LKnum(O373:R373)</f>
        <v>{{3000,8}|{2006,8}}</v>
      </c>
    </row>
    <row r="374" spans="6:19" x14ac:dyDescent="0.15">
      <c r="F374">
        <f t="array" ref="F374">MIN(_xlfn.XLOOKUP(J374:L374,共鸣关系设定!B:B,共鸣关系设定!D:D))</f>
        <v>3</v>
      </c>
      <c r="G374">
        <f t="shared" si="300"/>
        <v>5</v>
      </c>
      <c r="H374">
        <v>371</v>
      </c>
      <c r="I374" s="114">
        <v>21</v>
      </c>
      <c r="J374" s="115">
        <f t="shared" ref="J374:L374" si="333">J304</f>
        <v>3009</v>
      </c>
      <c r="K374" s="115">
        <f t="shared" si="333"/>
        <v>3004</v>
      </c>
      <c r="L374" s="115">
        <f t="shared" si="333"/>
        <v>2010</v>
      </c>
      <c r="M374" s="96"/>
      <c r="N374" s="117">
        <f>IF(F374=3,COUNTIFS($I$4:I374,I374)+2,COUNTIFS($I$4:I374,I374)+3)</f>
        <v>8</v>
      </c>
      <c r="O374" t="str">
        <f t="shared" si="280"/>
        <v>{3009,8}</v>
      </c>
      <c r="P374" t="str">
        <f t="shared" si="281"/>
        <v>{3004,8}</v>
      </c>
      <c r="Q374" t="str">
        <f t="shared" si="282"/>
        <v>{2010,8}</v>
      </c>
      <c r="R374" s="3" t="str">
        <f t="shared" si="283"/>
        <v/>
      </c>
      <c r="S374" t="str">
        <f t="array" ref="S374">[1]!LKnum(O374:R374)</f>
        <v>{{3009,8}|{3004,8}|{2010,8}}</v>
      </c>
    </row>
    <row r="375" spans="6:19" x14ac:dyDescent="0.15">
      <c r="F375">
        <f t="array" ref="F375">MIN(_xlfn.XLOOKUP(J375:L375,共鸣关系设定!B:B,共鸣关系设定!D:D))</f>
        <v>3</v>
      </c>
      <c r="G375">
        <f t="shared" si="300"/>
        <v>5</v>
      </c>
      <c r="H375">
        <v>372</v>
      </c>
      <c r="I375" s="2">
        <v>22</v>
      </c>
      <c r="J375" s="115">
        <f t="shared" ref="J375:L375" si="334">J305</f>
        <v>2015</v>
      </c>
      <c r="K375" s="115">
        <f t="shared" si="334"/>
        <v>2012</v>
      </c>
      <c r="L375" s="115">
        <f t="shared" si="334"/>
        <v>0</v>
      </c>
      <c r="M375" s="119"/>
      <c r="N375" s="117">
        <f>IF(F375=3,COUNTIFS($I$4:I375,I375)+2,COUNTIFS($I$4:I375,I375)+3)</f>
        <v>8</v>
      </c>
      <c r="O375" t="str">
        <f t="shared" si="280"/>
        <v>{2015,8}</v>
      </c>
      <c r="P375" t="str">
        <f t="shared" si="281"/>
        <v>{2012,8}</v>
      </c>
      <c r="Q375" t="str">
        <f t="shared" si="282"/>
        <v/>
      </c>
      <c r="R375" s="3" t="str">
        <f t="shared" si="283"/>
        <v/>
      </c>
      <c r="S375" t="str">
        <f t="array" ref="S375">[1]!LKnum(O375:R375)</f>
        <v>{{2015,8}|{2012,8}}</v>
      </c>
    </row>
    <row r="376" spans="6:19" x14ac:dyDescent="0.15">
      <c r="F376">
        <f t="array" ref="F376">MIN(_xlfn.XLOOKUP(J376:L376,共鸣关系设定!B:B,共鸣关系设定!D:D))</f>
        <v>3</v>
      </c>
      <c r="G376">
        <f t="shared" si="300"/>
        <v>5</v>
      </c>
      <c r="H376">
        <v>373</v>
      </c>
      <c r="I376" s="114">
        <v>23</v>
      </c>
      <c r="J376" s="115">
        <f t="shared" ref="J376:L376" si="335">J306</f>
        <v>3017</v>
      </c>
      <c r="K376" s="115">
        <f t="shared" si="335"/>
        <v>3016</v>
      </c>
      <c r="L376" s="115">
        <f t="shared" si="335"/>
        <v>0</v>
      </c>
      <c r="M376" s="119"/>
      <c r="N376" s="117">
        <f>IF(F376=3,COUNTIFS($I$4:I376,I376)+2,COUNTIFS($I$4:I376,I376)+3)</f>
        <v>8</v>
      </c>
      <c r="O376" t="str">
        <f t="shared" si="280"/>
        <v>{3017,8}</v>
      </c>
      <c r="P376" t="str">
        <f t="shared" si="281"/>
        <v>{3016,8}</v>
      </c>
      <c r="Q376" t="str">
        <f t="shared" si="282"/>
        <v/>
      </c>
      <c r="R376" s="3" t="str">
        <f t="shared" si="283"/>
        <v/>
      </c>
      <c r="S376" t="str">
        <f t="array" ref="S376">[1]!LKnum(O376:R376)</f>
        <v>{{3017,8}|{3016,8}}</v>
      </c>
    </row>
    <row r="377" spans="6:19" x14ac:dyDescent="0.15">
      <c r="F377">
        <f t="array" ref="F377">MIN(_xlfn.XLOOKUP(J377:L377,共鸣关系设定!B:B,共鸣关系设定!D:D))</f>
        <v>5</v>
      </c>
      <c r="G377">
        <f t="shared" si="300"/>
        <v>5</v>
      </c>
      <c r="H377">
        <v>374</v>
      </c>
      <c r="I377" s="2">
        <v>24</v>
      </c>
      <c r="J377" s="115">
        <f t="shared" ref="J377:L377" si="336">J307</f>
        <v>4041</v>
      </c>
      <c r="K377" s="115">
        <f t="shared" si="336"/>
        <v>4024</v>
      </c>
      <c r="L377" s="115">
        <f t="shared" si="336"/>
        <v>4019</v>
      </c>
      <c r="M377" s="96"/>
      <c r="N377" s="117">
        <f>IF(F377=3,COUNTIFS($I$4:I377,I377)+2,COUNTIFS($I$4:I377,I377)+3)</f>
        <v>9</v>
      </c>
      <c r="O377" t="str">
        <f t="shared" si="280"/>
        <v>{4041,9}</v>
      </c>
      <c r="P377" t="str">
        <f t="shared" si="281"/>
        <v>{4024,9}</v>
      </c>
      <c r="Q377" t="str">
        <f t="shared" si="282"/>
        <v>{4019,9}</v>
      </c>
      <c r="R377" s="3" t="str">
        <f t="shared" si="283"/>
        <v/>
      </c>
      <c r="S377" t="str">
        <f t="array" ref="S377">[1]!LKnum(O377:R377)</f>
        <v>{{4041,9}|{4024,9}|{4019,9}}</v>
      </c>
    </row>
    <row r="378" spans="6:19" x14ac:dyDescent="0.15">
      <c r="F378">
        <f t="array" ref="F378">MIN(_xlfn.XLOOKUP(J378:L378,共鸣关系设定!B:B,共鸣关系设定!D:D))</f>
        <v>5</v>
      </c>
      <c r="G378">
        <f t="shared" si="300"/>
        <v>5</v>
      </c>
      <c r="H378">
        <v>375</v>
      </c>
      <c r="I378" s="114">
        <v>25</v>
      </c>
      <c r="J378" s="115">
        <f t="shared" ref="J378:L378" si="337">J308</f>
        <v>4042</v>
      </c>
      <c r="K378" s="115">
        <f t="shared" si="337"/>
        <v>4036</v>
      </c>
      <c r="L378" s="115">
        <f t="shared" si="337"/>
        <v>4002</v>
      </c>
      <c r="M378" s="119"/>
      <c r="N378" s="117">
        <f>IF(F378=3,COUNTIFS($I$4:I378,I378)+2,COUNTIFS($I$4:I378,I378)+3)</f>
        <v>9</v>
      </c>
      <c r="O378" t="str">
        <f t="shared" si="280"/>
        <v>{4042,9}</v>
      </c>
      <c r="P378" t="str">
        <f t="shared" si="281"/>
        <v>{4036,9}</v>
      </c>
      <c r="Q378" t="str">
        <f t="shared" si="282"/>
        <v>{4002,9}</v>
      </c>
      <c r="R378" s="3" t="str">
        <f t="shared" si="283"/>
        <v/>
      </c>
      <c r="S378" t="str">
        <f t="array" ref="S378">[1]!LKnum(O378:R378)</f>
        <v>{{4042,9}|{4036,9}|{4002,9}}</v>
      </c>
    </row>
    <row r="379" spans="6:19" x14ac:dyDescent="0.15">
      <c r="F379">
        <f t="array" ref="F379">MIN(_xlfn.XLOOKUP(J379:L379,共鸣关系设定!B:B,共鸣关系设定!D:D))</f>
        <v>5</v>
      </c>
      <c r="G379">
        <f t="shared" si="300"/>
        <v>5</v>
      </c>
      <c r="H379">
        <v>376</v>
      </c>
      <c r="I379" s="2">
        <v>26</v>
      </c>
      <c r="J379" s="115">
        <f t="shared" ref="J379:L379" si="338">J309</f>
        <v>4041</v>
      </c>
      <c r="K379" s="115">
        <f t="shared" si="338"/>
        <v>4023</v>
      </c>
      <c r="L379" s="115">
        <f t="shared" si="338"/>
        <v>4007</v>
      </c>
      <c r="M379" s="96"/>
      <c r="N379" s="117">
        <f>IF(F379=3,COUNTIFS($I$4:I379,I379)+2,COUNTIFS($I$4:I379,I379)+3)</f>
        <v>9</v>
      </c>
      <c r="O379" t="str">
        <f t="shared" si="280"/>
        <v>{4041,9}</v>
      </c>
      <c r="P379" t="str">
        <f t="shared" si="281"/>
        <v>{4023,9}</v>
      </c>
      <c r="Q379" t="str">
        <f t="shared" si="282"/>
        <v>{4007,9}</v>
      </c>
      <c r="R379" s="3" t="str">
        <f t="shared" si="283"/>
        <v/>
      </c>
      <c r="S379" t="str">
        <f t="array" ref="S379">[1]!LKnum(O379:R379)</f>
        <v>{{4041,9}|{4023,9}|{4007,9}}</v>
      </c>
    </row>
    <row r="380" spans="6:19" x14ac:dyDescent="0.15">
      <c r="F380">
        <f t="array" ref="F380">MIN(_xlfn.XLOOKUP(J380:L380,共鸣关系设定!B:B,共鸣关系设定!D:D))</f>
        <v>5</v>
      </c>
      <c r="G380">
        <f t="shared" si="300"/>
        <v>5</v>
      </c>
      <c r="H380">
        <v>377</v>
      </c>
      <c r="I380" s="114">
        <v>27</v>
      </c>
      <c r="J380" s="115">
        <f t="shared" ref="J380:L380" si="339">J310</f>
        <v>4042</v>
      </c>
      <c r="K380" s="115">
        <f t="shared" si="339"/>
        <v>4035</v>
      </c>
      <c r="L380" s="115">
        <f t="shared" si="339"/>
        <v>4016</v>
      </c>
      <c r="M380" s="119"/>
      <c r="N380" s="117">
        <f>IF(F380=3,COUNTIFS($I$4:I380,I380)+2,COUNTIFS($I$4:I380,I380)+3)</f>
        <v>9</v>
      </c>
      <c r="O380" t="str">
        <f t="shared" si="280"/>
        <v>{4042,9}</v>
      </c>
      <c r="P380" t="str">
        <f t="shared" si="281"/>
        <v>{4035,9}</v>
      </c>
      <c r="Q380" t="str">
        <f t="shared" si="282"/>
        <v>{4016,9}</v>
      </c>
      <c r="R380" s="3" t="str">
        <f t="shared" si="283"/>
        <v/>
      </c>
      <c r="S380" t="str">
        <f t="array" ref="S380">[1]!LKnum(O380:R380)</f>
        <v>{{4042,9}|{4035,9}|{4016,9}}</v>
      </c>
    </row>
    <row r="381" spans="6:19" x14ac:dyDescent="0.15">
      <c r="F381">
        <f t="array" ref="F381">MIN(_xlfn.XLOOKUP(J381:L381,共鸣关系设定!B:B,共鸣关系设定!D:D))</f>
        <v>5</v>
      </c>
      <c r="G381">
        <f t="shared" si="300"/>
        <v>5</v>
      </c>
      <c r="H381">
        <v>378</v>
      </c>
      <c r="I381" s="2">
        <v>28</v>
      </c>
      <c r="J381" s="115">
        <f t="shared" ref="J381:L381" si="340">J311</f>
        <v>4031</v>
      </c>
      <c r="K381" s="115">
        <f t="shared" si="340"/>
        <v>4026</v>
      </c>
      <c r="L381" s="115">
        <f t="shared" si="340"/>
        <v>4000</v>
      </c>
      <c r="M381" s="96"/>
      <c r="N381" s="117">
        <f>IF(F381=3,COUNTIFS($I$4:I381,I381)+2,COUNTIFS($I$4:I381,I381)+3)</f>
        <v>9</v>
      </c>
      <c r="O381" t="str">
        <f t="shared" si="280"/>
        <v>{4031,9}</v>
      </c>
      <c r="P381" t="str">
        <f t="shared" si="281"/>
        <v>{4026,9}</v>
      </c>
      <c r="Q381" t="str">
        <f t="shared" si="282"/>
        <v>{4000,9}</v>
      </c>
      <c r="R381" s="3" t="str">
        <f t="shared" si="283"/>
        <v/>
      </c>
      <c r="S381" t="str">
        <f t="array" ref="S381">[1]!LKnum(O381:R381)</f>
        <v>{{4031,9}|{4026,9}|{4000,9}}</v>
      </c>
    </row>
    <row r="382" spans="6:19" x14ac:dyDescent="0.15">
      <c r="F382">
        <f t="array" ref="F382">MIN(_xlfn.XLOOKUP(J382:L382,共鸣关系设定!B:B,共鸣关系设定!D:D))</f>
        <v>5</v>
      </c>
      <c r="G382">
        <f t="shared" si="300"/>
        <v>5</v>
      </c>
      <c r="H382">
        <v>379</v>
      </c>
      <c r="I382" s="114">
        <v>29</v>
      </c>
      <c r="J382" s="115">
        <f t="shared" ref="J382:L382" si="341">J312</f>
        <v>4027</v>
      </c>
      <c r="K382" s="115">
        <f t="shared" si="341"/>
        <v>4014</v>
      </c>
      <c r="L382" s="115">
        <f t="shared" si="341"/>
        <v>4004</v>
      </c>
      <c r="M382" s="119"/>
      <c r="N382" s="117">
        <f>IF(F382=3,COUNTIFS($I$4:I382,I382)+2,COUNTIFS($I$4:I382,I382)+3)</f>
        <v>9</v>
      </c>
      <c r="O382" t="str">
        <f t="shared" si="280"/>
        <v>{4027,9}</v>
      </c>
      <c r="P382" t="str">
        <f t="shared" si="281"/>
        <v>{4014,9}</v>
      </c>
      <c r="Q382" t="str">
        <f t="shared" si="282"/>
        <v>{4004,9}</v>
      </c>
      <c r="R382" s="3" t="str">
        <f t="shared" si="283"/>
        <v/>
      </c>
      <c r="S382" t="str">
        <f t="array" ref="S382">[1]!LKnum(O382:R382)</f>
        <v>{{4027,9}|{4014,9}|{4004,9}}</v>
      </c>
    </row>
    <row r="383" spans="6:19" x14ac:dyDescent="0.15">
      <c r="F383">
        <f t="array" ref="F383">MIN(_xlfn.XLOOKUP(J383:L383,共鸣关系设定!B:B,共鸣关系设定!D:D))</f>
        <v>7</v>
      </c>
      <c r="G383">
        <f t="shared" si="300"/>
        <v>5</v>
      </c>
      <c r="H383">
        <v>380</v>
      </c>
      <c r="I383" s="2">
        <v>30</v>
      </c>
      <c r="J383" s="115">
        <f t="shared" ref="J383:L383" si="342">J313</f>
        <v>4028</v>
      </c>
      <c r="K383" s="115">
        <f t="shared" si="342"/>
        <v>4009</v>
      </c>
      <c r="L383" s="115">
        <f t="shared" si="342"/>
        <v>4005</v>
      </c>
      <c r="M383" s="96"/>
      <c r="N383" s="117">
        <f>IF(F383=3,COUNTIFS($I$4:I383,I383)+2,COUNTIFS($I$4:I383,I383)+3)</f>
        <v>9</v>
      </c>
      <c r="O383" t="str">
        <f t="shared" si="280"/>
        <v>{4028,9}</v>
      </c>
      <c r="P383" t="str">
        <f t="shared" si="281"/>
        <v>{4009,9}</v>
      </c>
      <c r="Q383" t="str">
        <f t="shared" si="282"/>
        <v>{4005,9}</v>
      </c>
      <c r="R383" s="3" t="str">
        <f t="shared" si="283"/>
        <v/>
      </c>
      <c r="S383" t="str">
        <f t="array" ref="S383">[1]!LKnum(O383:R383)</f>
        <v>{{4028,9}|{4009,9}|{4005,9}}</v>
      </c>
    </row>
    <row r="384" spans="6:19" x14ac:dyDescent="0.15">
      <c r="F384">
        <f t="array" ref="F384">MIN(_xlfn.XLOOKUP(J384:L384,共鸣关系设定!B:B,共鸣关系设定!D:D))</f>
        <v>5</v>
      </c>
      <c r="G384">
        <f t="shared" si="300"/>
        <v>5</v>
      </c>
      <c r="H384">
        <v>381</v>
      </c>
      <c r="I384" s="114">
        <v>31</v>
      </c>
      <c r="J384" s="115">
        <f t="shared" ref="J384:L384" si="343">J314</f>
        <v>4024</v>
      </c>
      <c r="K384" s="115">
        <f t="shared" si="343"/>
        <v>4012</v>
      </c>
      <c r="L384" s="115">
        <f t="shared" si="343"/>
        <v>4006</v>
      </c>
      <c r="M384" s="119"/>
      <c r="N384" s="117">
        <f>IF(F384=3,COUNTIFS($I$4:I384,I384)+2,COUNTIFS($I$4:I384,I384)+3)</f>
        <v>9</v>
      </c>
      <c r="O384" t="str">
        <f t="shared" si="280"/>
        <v>{4024,9}</v>
      </c>
      <c r="P384" t="str">
        <f t="shared" si="281"/>
        <v>{4012,9}</v>
      </c>
      <c r="Q384" t="str">
        <f t="shared" si="282"/>
        <v>{4006,9}</v>
      </c>
      <c r="R384" s="3" t="str">
        <f t="shared" si="283"/>
        <v/>
      </c>
      <c r="S384" t="str">
        <f t="array" ref="S384">[1]!LKnum(O384:R384)</f>
        <v>{{4024,9}|{4012,9}|{4006,9}}</v>
      </c>
    </row>
    <row r="385" spans="6:19" x14ac:dyDescent="0.15">
      <c r="F385">
        <f t="array" ref="F385">MIN(_xlfn.XLOOKUP(J385:L385,共鸣关系设定!B:B,共鸣关系设定!D:D))</f>
        <v>5</v>
      </c>
      <c r="G385">
        <f t="shared" si="300"/>
        <v>5</v>
      </c>
      <c r="H385">
        <v>382</v>
      </c>
      <c r="I385" s="2">
        <v>32</v>
      </c>
      <c r="J385" s="115">
        <f t="shared" ref="J385:L385" si="344">J315</f>
        <v>4040</v>
      </c>
      <c r="K385" s="115">
        <f t="shared" si="344"/>
        <v>4006</v>
      </c>
      <c r="L385" s="115">
        <f t="shared" si="344"/>
        <v>4002</v>
      </c>
      <c r="M385" s="119"/>
      <c r="N385" s="117">
        <f>IF(F385=3,COUNTIFS($I$4:I385,I385)+2,COUNTIFS($I$4:I385,I385)+3)</f>
        <v>9</v>
      </c>
      <c r="O385" t="str">
        <f t="shared" si="280"/>
        <v>{4040,9}</v>
      </c>
      <c r="P385" t="str">
        <f t="shared" si="281"/>
        <v>{4006,9}</v>
      </c>
      <c r="Q385" t="str">
        <f t="shared" si="282"/>
        <v>{4002,9}</v>
      </c>
      <c r="R385" s="3" t="str">
        <f t="shared" si="283"/>
        <v/>
      </c>
      <c r="S385" t="str">
        <f t="array" ref="S385">[1]!LKnum(O385:R385)</f>
        <v>{{4040,9}|{4006,9}|{4002,9}}</v>
      </c>
    </row>
    <row r="386" spans="6:19" x14ac:dyDescent="0.15">
      <c r="F386">
        <f t="array" ref="F386">MIN(_xlfn.XLOOKUP(J386:L386,共鸣关系设定!B:B,共鸣关系设定!D:D))</f>
        <v>5</v>
      </c>
      <c r="G386">
        <f t="shared" si="300"/>
        <v>5</v>
      </c>
      <c r="H386">
        <v>383</v>
      </c>
      <c r="I386" s="114">
        <v>33</v>
      </c>
      <c r="J386" s="115">
        <f t="shared" ref="J386:L386" si="345">J316</f>
        <v>4027</v>
      </c>
      <c r="K386" s="115">
        <f t="shared" si="345"/>
        <v>4023</v>
      </c>
      <c r="L386" s="115">
        <f t="shared" si="345"/>
        <v>4006</v>
      </c>
      <c r="M386" s="96"/>
      <c r="N386" s="117">
        <f>IF(F386=3,COUNTIFS($I$4:I386,I386)+2,COUNTIFS($I$4:I386,I386)+3)</f>
        <v>9</v>
      </c>
      <c r="O386" t="str">
        <f t="shared" si="280"/>
        <v>{4027,9}</v>
      </c>
      <c r="P386" t="str">
        <f t="shared" si="281"/>
        <v>{4023,9}</v>
      </c>
      <c r="Q386" t="str">
        <f t="shared" si="282"/>
        <v>{4006,9}</v>
      </c>
      <c r="R386" s="3" t="str">
        <f t="shared" si="283"/>
        <v/>
      </c>
      <c r="S386" t="str">
        <f t="array" ref="S386">[1]!LKnum(O386:R386)</f>
        <v>{{4027,9}|{4023,9}|{4006,9}}</v>
      </c>
    </row>
    <row r="387" spans="6:19" x14ac:dyDescent="0.15">
      <c r="F387">
        <f t="array" ref="F387">MIN(_xlfn.XLOOKUP(J387:L387,共鸣关系设定!B:B,共鸣关系设定!D:D))</f>
        <v>5</v>
      </c>
      <c r="G387">
        <f t="shared" si="300"/>
        <v>5</v>
      </c>
      <c r="H387">
        <v>384</v>
      </c>
      <c r="I387" s="2">
        <v>34</v>
      </c>
      <c r="J387" s="115">
        <f t="shared" ref="J387:L387" si="346">J317</f>
        <v>4018</v>
      </c>
      <c r="K387" s="115">
        <f t="shared" si="346"/>
        <v>4016</v>
      </c>
      <c r="L387" s="115">
        <f t="shared" si="346"/>
        <v>4005</v>
      </c>
      <c r="M387" s="119"/>
      <c r="N387" s="117">
        <f>IF(F387=3,COUNTIFS($I$4:I387,I387)+2,COUNTIFS($I$4:I387,I387)+3)</f>
        <v>9</v>
      </c>
      <c r="O387" t="str">
        <f t="shared" si="280"/>
        <v>{4018,9}</v>
      </c>
      <c r="P387" t="str">
        <f t="shared" si="281"/>
        <v>{4016,9}</v>
      </c>
      <c r="Q387" t="str">
        <f t="shared" si="282"/>
        <v>{4005,9}</v>
      </c>
      <c r="R387" s="3" t="str">
        <f t="shared" si="283"/>
        <v/>
      </c>
      <c r="S387" t="str">
        <f t="array" ref="S387">[1]!LKnum(O387:R387)</f>
        <v>{{4018,9}|{4016,9}|{4005,9}}</v>
      </c>
    </row>
    <row r="388" spans="6:19" x14ac:dyDescent="0.15">
      <c r="F388">
        <f t="array" ref="F388">MIN(_xlfn.XLOOKUP(J388:L388,共鸣关系设定!B:B,共鸣关系设定!D:D))</f>
        <v>5</v>
      </c>
      <c r="G388">
        <f t="shared" si="300"/>
        <v>5</v>
      </c>
      <c r="H388">
        <v>385</v>
      </c>
      <c r="I388" s="114">
        <v>35</v>
      </c>
      <c r="J388" s="115">
        <f t="shared" ref="J388:L388" si="347">J318</f>
        <v>4015</v>
      </c>
      <c r="K388" s="115">
        <f t="shared" si="347"/>
        <v>4012</v>
      </c>
      <c r="L388" s="115">
        <f t="shared" si="347"/>
        <v>4000</v>
      </c>
      <c r="M388" s="96"/>
      <c r="N388" s="117">
        <f>IF(F388=3,COUNTIFS($I$4:I388,I388)+2,COUNTIFS($I$4:I388,I388)+3)</f>
        <v>9</v>
      </c>
      <c r="O388" t="str">
        <f t="shared" si="280"/>
        <v>{4015,9}</v>
      </c>
      <c r="P388" t="str">
        <f t="shared" si="281"/>
        <v>{4012,9}</v>
      </c>
      <c r="Q388" t="str">
        <f t="shared" si="282"/>
        <v>{4000,9}</v>
      </c>
      <c r="R388" s="3" t="str">
        <f t="shared" si="283"/>
        <v/>
      </c>
      <c r="S388" t="str">
        <f t="array" ref="S388">[1]!LKnum(O388:R388)</f>
        <v>{{4015,9}|{4012,9}|{4000,9}}</v>
      </c>
    </row>
    <row r="389" spans="6:19" x14ac:dyDescent="0.15">
      <c r="F389">
        <f t="array" ref="F389">MIN(_xlfn.XLOOKUP(J389:L389,共鸣关系设定!B:B,共鸣关系设定!D:D))</f>
        <v>5</v>
      </c>
      <c r="G389">
        <f t="shared" si="300"/>
        <v>5</v>
      </c>
      <c r="H389">
        <v>386</v>
      </c>
      <c r="I389" s="2">
        <v>36</v>
      </c>
      <c r="J389" s="115">
        <f t="shared" ref="J389:L389" si="348">J319</f>
        <v>4040</v>
      </c>
      <c r="K389" s="115">
        <f t="shared" si="348"/>
        <v>4018</v>
      </c>
      <c r="L389" s="115">
        <f t="shared" si="348"/>
        <v>4004</v>
      </c>
      <c r="M389" s="119"/>
      <c r="N389" s="117">
        <f>IF(F389=3,COUNTIFS($I$4:I389,I389)+2,COUNTIFS($I$4:I389,I389)+3)</f>
        <v>9</v>
      </c>
      <c r="O389" t="str">
        <f t="shared" ref="O389:O423" si="349">IF(J389="","",$N$3&amp;J389&amp;$O$3&amp;$N389&amp;$P$3)</f>
        <v>{4040,9}</v>
      </c>
      <c r="P389" t="str">
        <f t="shared" ref="P389:P423" si="350">IF(K389="","",$N$3&amp;K389&amp;$O$3&amp;$N389&amp;$P$3)</f>
        <v>{4018,9}</v>
      </c>
      <c r="Q389" t="str">
        <f t="shared" ref="Q389:Q423" si="351">IF(L389=0,"",$N$3&amp;L389&amp;$O$3&amp;$N389&amp;$P$3)</f>
        <v>{4004,9}</v>
      </c>
      <c r="R389" s="3" t="str">
        <f t="shared" ref="R389:R423" si="352">IF(M389="","",$N$3&amp;M389&amp;$O$3&amp;$N389&amp;$P$3)</f>
        <v/>
      </c>
      <c r="S389" t="str">
        <f t="array" ref="S389">[1]!LKnum(O389:R389)</f>
        <v>{{4040,9}|{4018,9}|{4004,9}}</v>
      </c>
    </row>
    <row r="390" spans="6:19" x14ac:dyDescent="0.15">
      <c r="F390">
        <f t="array" ref="F390">MIN(_xlfn.XLOOKUP(J390:L390,共鸣关系设定!B:B,共鸣关系设定!D:D))</f>
        <v>5</v>
      </c>
      <c r="G390">
        <f t="shared" si="300"/>
        <v>5</v>
      </c>
      <c r="H390">
        <v>387</v>
      </c>
      <c r="I390" s="114">
        <v>37</v>
      </c>
      <c r="J390" s="115">
        <f t="shared" ref="J390:L390" si="353">J320</f>
        <v>4025</v>
      </c>
      <c r="K390" s="115">
        <f t="shared" si="353"/>
        <v>4017</v>
      </c>
      <c r="L390" s="115">
        <f t="shared" si="353"/>
        <v>4015</v>
      </c>
      <c r="M390" s="96"/>
      <c r="N390" s="117">
        <f>IF(F390=3,COUNTIFS($I$4:I390,I390)+2,COUNTIFS($I$4:I390,I390)+3)</f>
        <v>9</v>
      </c>
      <c r="O390" t="str">
        <f t="shared" si="349"/>
        <v>{4025,9}</v>
      </c>
      <c r="P390" t="str">
        <f t="shared" si="350"/>
        <v>{4017,9}</v>
      </c>
      <c r="Q390" t="str">
        <f t="shared" si="351"/>
        <v>{4015,9}</v>
      </c>
      <c r="R390" s="3" t="str">
        <f t="shared" si="352"/>
        <v/>
      </c>
      <c r="S390" t="str">
        <f t="array" ref="S390">[1]!LKnum(O390:R390)</f>
        <v>{{4025,9}|{4017,9}|{4015,9}}</v>
      </c>
    </row>
    <row r="391" spans="6:19" x14ac:dyDescent="0.15">
      <c r="F391">
        <f t="array" ref="F391">MIN(_xlfn.XLOOKUP(J391:L391,共鸣关系设定!B:B,共鸣关系设定!D:D))</f>
        <v>5</v>
      </c>
      <c r="G391">
        <f t="shared" si="300"/>
        <v>5</v>
      </c>
      <c r="H391">
        <v>388</v>
      </c>
      <c r="I391" s="2">
        <v>38</v>
      </c>
      <c r="J391" s="115">
        <f t="shared" ref="J391:L391" si="354">J321</f>
        <v>4038</v>
      </c>
      <c r="K391" s="115">
        <f t="shared" si="354"/>
        <v>4018</v>
      </c>
      <c r="L391" s="115">
        <f t="shared" si="354"/>
        <v>4001</v>
      </c>
      <c r="M391" s="119"/>
      <c r="N391" s="117">
        <f>IF(F391=3,COUNTIFS($I$4:I391,I391)+2,COUNTIFS($I$4:I391,I391)+3)</f>
        <v>9</v>
      </c>
      <c r="O391" t="str">
        <f t="shared" si="349"/>
        <v>{4038,9}</v>
      </c>
      <c r="P391" t="str">
        <f t="shared" si="350"/>
        <v>{4018,9}</v>
      </c>
      <c r="Q391" t="str">
        <f t="shared" si="351"/>
        <v>{4001,9}</v>
      </c>
      <c r="R391" s="3" t="str">
        <f t="shared" si="352"/>
        <v/>
      </c>
      <c r="S391" t="str">
        <f t="array" ref="S391">[1]!LKnum(O391:R391)</f>
        <v>{{4038,9}|{4018,9}|{4001,9}}</v>
      </c>
    </row>
    <row r="392" spans="6:19" x14ac:dyDescent="0.15">
      <c r="F392">
        <f t="array" ref="F392">MIN(_xlfn.XLOOKUP(J392:L392,共鸣关系设定!B:B,共鸣关系设定!D:D))</f>
        <v>5</v>
      </c>
      <c r="G392">
        <f t="shared" si="300"/>
        <v>5</v>
      </c>
      <c r="H392">
        <v>389</v>
      </c>
      <c r="I392" s="114">
        <v>39</v>
      </c>
      <c r="J392" s="115">
        <f t="shared" ref="J392:L392" si="355">J322</f>
        <v>4035</v>
      </c>
      <c r="K392" s="115">
        <f t="shared" si="355"/>
        <v>4015</v>
      </c>
      <c r="L392" s="115">
        <f t="shared" si="355"/>
        <v>4009</v>
      </c>
      <c r="M392" s="96"/>
      <c r="N392" s="117">
        <f>IF(F392=3,COUNTIFS($I$4:I392,I392)+2,COUNTIFS($I$4:I392,I392)+3)</f>
        <v>9</v>
      </c>
      <c r="O392" t="str">
        <f t="shared" si="349"/>
        <v>{4035,9}</v>
      </c>
      <c r="P392" t="str">
        <f t="shared" si="350"/>
        <v>{4015,9}</v>
      </c>
      <c r="Q392" t="str">
        <f t="shared" si="351"/>
        <v>{4009,9}</v>
      </c>
      <c r="R392" s="3" t="str">
        <f t="shared" si="352"/>
        <v/>
      </c>
      <c r="S392" t="str">
        <f t="array" ref="S392">[1]!LKnum(O392:R392)</f>
        <v>{{4035,9}|{4015,9}|{4009,9}}</v>
      </c>
    </row>
    <row r="393" spans="6:19" x14ac:dyDescent="0.15">
      <c r="F393">
        <f t="array" ref="F393">MIN(_xlfn.XLOOKUP(J393:L393,共鸣关系设定!B:B,共鸣关系设定!D:D))</f>
        <v>5</v>
      </c>
      <c r="G393">
        <f t="shared" si="300"/>
        <v>5</v>
      </c>
      <c r="H393">
        <v>390</v>
      </c>
      <c r="I393" s="2">
        <v>40</v>
      </c>
      <c r="J393" s="115">
        <f t="shared" ref="J393:L393" si="356">J323</f>
        <v>4031</v>
      </c>
      <c r="K393" s="115">
        <f t="shared" si="356"/>
        <v>4017</v>
      </c>
      <c r="L393" s="115">
        <f t="shared" si="356"/>
        <v>4009</v>
      </c>
      <c r="M393" s="119"/>
      <c r="N393" s="117">
        <f>IF(F393=3,COUNTIFS($I$4:I393,I393)+2,COUNTIFS($I$4:I393,I393)+3)</f>
        <v>9</v>
      </c>
      <c r="O393" t="str">
        <f t="shared" si="349"/>
        <v>{4031,9}</v>
      </c>
      <c r="P393" t="str">
        <f t="shared" si="350"/>
        <v>{4017,9}</v>
      </c>
      <c r="Q393" t="str">
        <f t="shared" si="351"/>
        <v>{4009,9}</v>
      </c>
      <c r="R393" s="3" t="str">
        <f t="shared" si="352"/>
        <v/>
      </c>
      <c r="S393" t="str">
        <f t="array" ref="S393">[1]!LKnum(O393:R393)</f>
        <v>{{4031,9}|{4017,9}|{4009,9}}</v>
      </c>
    </row>
    <row r="394" spans="6:19" x14ac:dyDescent="0.15">
      <c r="F394">
        <f t="array" ref="F394">MIN(_xlfn.XLOOKUP(J394:L394,共鸣关系设定!B:B,共鸣关系设定!D:D))</f>
        <v>5</v>
      </c>
      <c r="G394">
        <f t="shared" si="300"/>
        <v>5</v>
      </c>
      <c r="H394">
        <v>391</v>
      </c>
      <c r="I394" s="114">
        <v>41</v>
      </c>
      <c r="J394" s="115">
        <f t="shared" ref="J394:L394" si="357">J324</f>
        <v>4021</v>
      </c>
      <c r="K394" s="115">
        <f t="shared" si="357"/>
        <v>4017</v>
      </c>
      <c r="L394" s="115">
        <f t="shared" si="357"/>
        <v>4001</v>
      </c>
      <c r="M394" s="119"/>
      <c r="N394" s="117">
        <f>IF(F394=3,COUNTIFS($I$4:I394,I394)+2,COUNTIFS($I$4:I394,I394)+3)</f>
        <v>9</v>
      </c>
      <c r="O394" t="str">
        <f t="shared" si="349"/>
        <v>{4021,9}</v>
      </c>
      <c r="P394" t="str">
        <f t="shared" si="350"/>
        <v>{4017,9}</v>
      </c>
      <c r="Q394" t="str">
        <f t="shared" si="351"/>
        <v>{4001,9}</v>
      </c>
      <c r="R394" s="3" t="str">
        <f t="shared" si="352"/>
        <v/>
      </c>
      <c r="S394" t="str">
        <f t="array" ref="S394">[1]!LKnum(O394:R394)</f>
        <v>{{4021,9}|{4017,9}|{4001,9}}</v>
      </c>
    </row>
    <row r="395" spans="6:19" x14ac:dyDescent="0.15">
      <c r="F395">
        <f t="array" ref="F395">MIN(_xlfn.XLOOKUP(J395:L395,共鸣关系设定!B:B,共鸣关系设定!D:D))</f>
        <v>5</v>
      </c>
      <c r="G395">
        <f t="shared" si="300"/>
        <v>5</v>
      </c>
      <c r="H395">
        <v>392</v>
      </c>
      <c r="I395" s="2">
        <v>42</v>
      </c>
      <c r="J395" s="115">
        <f t="shared" ref="J395:L395" si="358">J325</f>
        <v>4022</v>
      </c>
      <c r="K395" s="115">
        <f t="shared" si="358"/>
        <v>4021</v>
      </c>
      <c r="L395" s="115">
        <f t="shared" si="358"/>
        <v>4001</v>
      </c>
      <c r="M395" s="96"/>
      <c r="N395" s="117">
        <f>IF(F395=3,COUNTIFS($I$4:I395,I395)+2,COUNTIFS($I$4:I395,I395)+3)</f>
        <v>9</v>
      </c>
      <c r="O395" t="str">
        <f t="shared" si="349"/>
        <v>{4022,9}</v>
      </c>
      <c r="P395" t="str">
        <f t="shared" si="350"/>
        <v>{4021,9}</v>
      </c>
      <c r="Q395" t="str">
        <f t="shared" si="351"/>
        <v>{4001,9}</v>
      </c>
      <c r="R395" s="3" t="str">
        <f t="shared" si="352"/>
        <v/>
      </c>
      <c r="S395" t="str">
        <f t="array" ref="S395">[1]!LKnum(O395:R395)</f>
        <v>{{4022,9}|{4021,9}|{4001,9}}</v>
      </c>
    </row>
    <row r="396" spans="6:19" x14ac:dyDescent="0.15">
      <c r="F396">
        <f t="array" ref="F396">MIN(_xlfn.XLOOKUP(J396:L396,共鸣关系设定!B:B,共鸣关系设定!D:D))</f>
        <v>5</v>
      </c>
      <c r="G396">
        <f t="shared" si="300"/>
        <v>5</v>
      </c>
      <c r="H396">
        <v>393</v>
      </c>
      <c r="I396" s="114">
        <v>43</v>
      </c>
      <c r="J396" s="115">
        <f t="shared" ref="J396:L396" si="359">J326</f>
        <v>4034</v>
      </c>
      <c r="K396" s="115">
        <f t="shared" si="359"/>
        <v>4033</v>
      </c>
      <c r="L396" s="115">
        <f t="shared" si="359"/>
        <v>4014</v>
      </c>
      <c r="M396" s="119"/>
      <c r="N396" s="117">
        <f>IF(F396=3,COUNTIFS($I$4:I396,I396)+2,COUNTIFS($I$4:I396,I396)+3)</f>
        <v>9</v>
      </c>
      <c r="O396" t="str">
        <f t="shared" si="349"/>
        <v>{4034,9}</v>
      </c>
      <c r="P396" t="str">
        <f t="shared" si="350"/>
        <v>{4033,9}</v>
      </c>
      <c r="Q396" t="str">
        <f t="shared" si="351"/>
        <v>{4014,9}</v>
      </c>
      <c r="R396" s="3" t="str">
        <f t="shared" si="352"/>
        <v/>
      </c>
      <c r="S396" t="str">
        <f t="array" ref="S396">[1]!LKnum(O396:R396)</f>
        <v>{{4034,9}|{4033,9}|{4014,9}}</v>
      </c>
    </row>
    <row r="397" spans="6:19" x14ac:dyDescent="0.15">
      <c r="F397">
        <f t="array" ref="F397">MIN(_xlfn.XLOOKUP(J397:L397,共鸣关系设定!B:B,共鸣关系设定!D:D))</f>
        <v>5</v>
      </c>
      <c r="G397">
        <f t="shared" si="300"/>
        <v>6</v>
      </c>
      <c r="H397">
        <v>394</v>
      </c>
      <c r="I397" s="2">
        <v>44</v>
      </c>
      <c r="J397" s="115">
        <f t="shared" ref="J397:L397" si="360">J327</f>
        <v>4034</v>
      </c>
      <c r="K397" s="115">
        <f t="shared" si="360"/>
        <v>4030</v>
      </c>
      <c r="L397" s="115">
        <f t="shared" si="360"/>
        <v>0</v>
      </c>
      <c r="M397" s="96"/>
      <c r="N397" s="117">
        <f>IF(F397=3,COUNTIFS($I$4:I397,I397)+2,COUNTIFS($I$4:I397,I397)+3)</f>
        <v>9</v>
      </c>
      <c r="O397" t="str">
        <f t="shared" si="349"/>
        <v>{4034,9}</v>
      </c>
      <c r="P397" t="str">
        <f t="shared" si="350"/>
        <v>{4030,9}</v>
      </c>
      <c r="Q397" t="str">
        <f t="shared" si="351"/>
        <v/>
      </c>
      <c r="R397" s="3" t="str">
        <f t="shared" si="352"/>
        <v/>
      </c>
      <c r="S397" t="str">
        <f t="array" ref="S397">[1]!LKnum(O397:R397)</f>
        <v>{{4034,9}|{4030,9}}</v>
      </c>
    </row>
    <row r="398" spans="6:19" x14ac:dyDescent="0.15">
      <c r="F398">
        <f t="array" ref="F398">MIN(_xlfn.XLOOKUP(J398:L398,共鸣关系设定!B:B,共鸣关系设定!D:D))</f>
        <v>5</v>
      </c>
      <c r="G398">
        <f t="shared" si="300"/>
        <v>7</v>
      </c>
      <c r="H398">
        <v>395</v>
      </c>
      <c r="I398" s="114">
        <v>45</v>
      </c>
      <c r="J398" s="115">
        <f t="shared" ref="J398:L398" si="361">J328</f>
        <v>4034</v>
      </c>
      <c r="K398" s="115">
        <f t="shared" si="361"/>
        <v>3008</v>
      </c>
      <c r="L398" s="115">
        <f t="shared" si="361"/>
        <v>3005</v>
      </c>
      <c r="M398" s="119"/>
      <c r="N398" s="117">
        <f>IF(F398=3,COUNTIFS($I$4:I398,I398)+2,COUNTIFS($I$4:I398,I398)+3)</f>
        <v>9</v>
      </c>
      <c r="O398" t="str">
        <f t="shared" si="349"/>
        <v>{4034,9}</v>
      </c>
      <c r="P398" t="str">
        <f t="shared" si="350"/>
        <v>{3008,9}</v>
      </c>
      <c r="Q398" t="str">
        <f t="shared" si="351"/>
        <v>{3005,9}</v>
      </c>
      <c r="R398" s="3" t="str">
        <f t="shared" si="352"/>
        <v/>
      </c>
      <c r="S398" t="str">
        <f t="array" ref="S398">[1]!LKnum(O398:R398)</f>
        <v>{{4034,9}|{3008,9}|{3005,9}}</v>
      </c>
    </row>
    <row r="399" spans="6:19" x14ac:dyDescent="0.15">
      <c r="F399">
        <f t="array" ref="F399">MIN(_xlfn.XLOOKUP(J399:L399,共鸣关系设定!B:B,共鸣关系设定!D:D))</f>
        <v>3</v>
      </c>
      <c r="G399">
        <f t="shared" si="300"/>
        <v>7</v>
      </c>
      <c r="H399">
        <v>396</v>
      </c>
      <c r="I399" s="2">
        <v>46</v>
      </c>
      <c r="J399" s="115">
        <f t="shared" ref="J399:L399" si="362">J329</f>
        <v>3021</v>
      </c>
      <c r="K399" s="115">
        <f t="shared" si="362"/>
        <v>3019</v>
      </c>
      <c r="L399" s="115">
        <f t="shared" si="362"/>
        <v>2017</v>
      </c>
      <c r="M399" s="96"/>
      <c r="N399" s="117">
        <f>IF(F399=3,COUNTIFS($I$4:I399,I399)+2,COUNTIFS($I$4:I399,I399)+3)</f>
        <v>8</v>
      </c>
      <c r="O399" t="str">
        <f t="shared" si="349"/>
        <v>{3021,8}</v>
      </c>
      <c r="P399" t="str">
        <f t="shared" si="350"/>
        <v>{3019,8}</v>
      </c>
      <c r="Q399" t="str">
        <f t="shared" si="351"/>
        <v>{2017,8}</v>
      </c>
      <c r="R399" s="3" t="str">
        <f t="shared" si="352"/>
        <v/>
      </c>
      <c r="S399" t="str">
        <f t="array" ref="S399">[1]!LKnum(O399:R399)</f>
        <v>{{3021,8}|{3019,8}|{2017,8}}</v>
      </c>
    </row>
    <row r="400" spans="6:19" x14ac:dyDescent="0.15">
      <c r="F400">
        <f t="array" ref="F400">MIN(_xlfn.XLOOKUP(J400:L400,共鸣关系设定!B:B,共鸣关系设定!D:D))</f>
        <v>3</v>
      </c>
      <c r="G400">
        <f t="shared" si="300"/>
        <v>7</v>
      </c>
      <c r="H400">
        <v>397</v>
      </c>
      <c r="I400" s="114">
        <v>47</v>
      </c>
      <c r="J400" s="115">
        <f t="shared" ref="J400:L400" si="363">J330</f>
        <v>3003</v>
      </c>
      <c r="K400" s="115">
        <f t="shared" si="363"/>
        <v>2008</v>
      </c>
      <c r="L400" s="115">
        <f t="shared" si="363"/>
        <v>2004</v>
      </c>
      <c r="M400" s="119"/>
      <c r="N400" s="117">
        <f>IF(F400=3,COUNTIFS($I$4:I400,I400)+2,COUNTIFS($I$4:I400,I400)+3)</f>
        <v>8</v>
      </c>
      <c r="O400" t="str">
        <f t="shared" si="349"/>
        <v>{3003,8}</v>
      </c>
      <c r="P400" t="str">
        <f t="shared" si="350"/>
        <v>{2008,8}</v>
      </c>
      <c r="Q400" t="str">
        <f t="shared" si="351"/>
        <v>{2004,8}</v>
      </c>
      <c r="R400" s="3" t="str">
        <f t="shared" si="352"/>
        <v/>
      </c>
      <c r="S400" t="str">
        <f t="array" ref="S400">[1]!LKnum(O400:R400)</f>
        <v>{{3003,8}|{2008,8}|{2004,8}}</v>
      </c>
    </row>
    <row r="401" spans="6:19" x14ac:dyDescent="0.15">
      <c r="F401">
        <f t="array" ref="F401">MIN(_xlfn.XLOOKUP(J401:L401,共鸣关系设定!B:B,共鸣关系设定!D:D))</f>
        <v>3</v>
      </c>
      <c r="G401">
        <f t="shared" si="300"/>
        <v>7</v>
      </c>
      <c r="H401">
        <v>398</v>
      </c>
      <c r="I401" s="2">
        <v>48</v>
      </c>
      <c r="J401" s="115">
        <f t="shared" ref="J401:L401" si="364">J331</f>
        <v>2013</v>
      </c>
      <c r="K401" s="115">
        <f t="shared" si="364"/>
        <v>2000</v>
      </c>
      <c r="L401" s="115">
        <f t="shared" si="364"/>
        <v>0</v>
      </c>
      <c r="M401" s="96"/>
      <c r="N401" s="117">
        <f>IF(F401=3,COUNTIFS($I$4:I401,I401)+2,COUNTIFS($I$4:I401,I401)+3)</f>
        <v>8</v>
      </c>
      <c r="O401" t="str">
        <f t="shared" si="349"/>
        <v>{2013,8}</v>
      </c>
      <c r="P401" t="str">
        <f t="shared" si="350"/>
        <v>{2000,8}</v>
      </c>
      <c r="Q401" t="str">
        <f t="shared" si="351"/>
        <v/>
      </c>
      <c r="R401" s="3" t="str">
        <f t="shared" si="352"/>
        <v/>
      </c>
      <c r="S401" t="str">
        <f t="array" ref="S401">[1]!LKnum(O401:R401)</f>
        <v>{{2013,8}|{2000,8}}</v>
      </c>
    </row>
    <row r="402" spans="6:19" x14ac:dyDescent="0.15">
      <c r="F402">
        <f t="array" ref="F402">MIN(_xlfn.XLOOKUP(J402:L402,共鸣关系设定!B:B,共鸣关系设定!D:D))</f>
        <v>3</v>
      </c>
      <c r="G402">
        <f t="shared" si="300"/>
        <v>7</v>
      </c>
      <c r="H402">
        <v>399</v>
      </c>
      <c r="I402" s="114">
        <v>49</v>
      </c>
      <c r="J402" s="115">
        <f t="shared" ref="J402:L402" si="365">J332</f>
        <v>3001</v>
      </c>
      <c r="K402" s="115">
        <f t="shared" si="365"/>
        <v>2009</v>
      </c>
      <c r="L402" s="115">
        <f t="shared" si="365"/>
        <v>0</v>
      </c>
      <c r="M402" s="119"/>
      <c r="N402" s="117">
        <f>IF(F402=3,COUNTIFS($I$4:I402,I402)+2,COUNTIFS($I$4:I402,I402)+3)</f>
        <v>8</v>
      </c>
      <c r="O402" t="str">
        <f t="shared" si="349"/>
        <v>{3001,8}</v>
      </c>
      <c r="P402" t="str">
        <f t="shared" si="350"/>
        <v>{2009,8}</v>
      </c>
      <c r="Q402" t="str">
        <f t="shared" si="351"/>
        <v/>
      </c>
      <c r="R402" s="3" t="str">
        <f t="shared" si="352"/>
        <v/>
      </c>
      <c r="S402" t="str">
        <f t="array" ref="S402">[1]!LKnum(O402:R402)</f>
        <v>{{3001,8}|{2009,8}}</v>
      </c>
    </row>
    <row r="403" spans="6:19" x14ac:dyDescent="0.15">
      <c r="F403">
        <f t="array" ref="F403">MIN(_xlfn.XLOOKUP(J403:L403,共鸣关系设定!B:B,共鸣关系设定!D:D))</f>
        <v>3</v>
      </c>
      <c r="G403">
        <f t="shared" si="300"/>
        <v>7</v>
      </c>
      <c r="H403">
        <v>400</v>
      </c>
      <c r="I403" s="2">
        <v>50</v>
      </c>
      <c r="J403" s="115">
        <f t="shared" ref="J403:L403" si="366">J333</f>
        <v>3016</v>
      </c>
      <c r="K403" s="115">
        <f t="shared" si="366"/>
        <v>3006</v>
      </c>
      <c r="L403" s="115">
        <f t="shared" si="366"/>
        <v>0</v>
      </c>
      <c r="M403" s="96"/>
      <c r="N403" s="117">
        <f>IF(F403=3,COUNTIFS($I$4:I403,I403)+2,COUNTIFS($I$4:I403,I403)+3)</f>
        <v>8</v>
      </c>
      <c r="O403" t="str">
        <f t="shared" si="349"/>
        <v>{3016,8}</v>
      </c>
      <c r="P403" t="str">
        <f t="shared" si="350"/>
        <v>{3006,8}</v>
      </c>
      <c r="Q403" t="str">
        <f t="shared" si="351"/>
        <v/>
      </c>
      <c r="R403" s="3" t="str">
        <f t="shared" si="352"/>
        <v/>
      </c>
      <c r="S403" t="str">
        <f t="array" ref="S403">[1]!LKnum(O403:R403)</f>
        <v>{{3016,8}|{3006,8}}</v>
      </c>
    </row>
    <row r="404" spans="6:19" x14ac:dyDescent="0.15">
      <c r="F404">
        <f t="array" ref="F404">MIN(_xlfn.XLOOKUP(J404:L404,共鸣关系设定!B:B,共鸣关系设定!D:D))</f>
        <v>3</v>
      </c>
      <c r="G404">
        <f t="shared" si="300"/>
        <v>7</v>
      </c>
      <c r="H404">
        <v>401</v>
      </c>
      <c r="I404" s="114">
        <v>51</v>
      </c>
      <c r="J404" s="115">
        <f t="shared" ref="J404:L404" si="367">J334</f>
        <v>2015</v>
      </c>
      <c r="K404" s="115">
        <f t="shared" si="367"/>
        <v>2003</v>
      </c>
      <c r="L404" s="115">
        <f t="shared" si="367"/>
        <v>0</v>
      </c>
      <c r="M404" s="119"/>
      <c r="N404" s="117">
        <f>IF(F404=3,COUNTIFS($I$4:I404,I404)+2,COUNTIFS($I$4:I404,I404)+3)</f>
        <v>8</v>
      </c>
      <c r="O404" t="str">
        <f t="shared" si="349"/>
        <v>{2015,8}</v>
      </c>
      <c r="P404" t="str">
        <f t="shared" si="350"/>
        <v>{2003,8}</v>
      </c>
      <c r="Q404" t="str">
        <f t="shared" si="351"/>
        <v/>
      </c>
      <c r="R404" s="3" t="str">
        <f t="shared" si="352"/>
        <v/>
      </c>
      <c r="S404" t="str">
        <f t="array" ref="S404">[1]!LKnum(O404:R404)</f>
        <v>{{2015,8}|{2003,8}}</v>
      </c>
    </row>
    <row r="405" spans="6:19" x14ac:dyDescent="0.15">
      <c r="F405">
        <f t="array" ref="F405">MIN(_xlfn.XLOOKUP(J405:L405,共鸣关系设定!B:B,共鸣关系设定!D:D))</f>
        <v>3</v>
      </c>
      <c r="G405">
        <f t="shared" si="300"/>
        <v>7</v>
      </c>
      <c r="H405">
        <v>402</v>
      </c>
      <c r="I405" s="2">
        <v>52</v>
      </c>
      <c r="J405" s="115">
        <f t="shared" ref="J405:L405" si="368">J335</f>
        <v>3012</v>
      </c>
      <c r="K405" s="115">
        <f t="shared" si="368"/>
        <v>2007</v>
      </c>
      <c r="L405" s="115">
        <f t="shared" si="368"/>
        <v>0</v>
      </c>
      <c r="M405" s="96"/>
      <c r="N405" s="117">
        <f>IF(F405=3,COUNTIFS($I$4:I405,I405)+2,COUNTIFS($I$4:I405,I405)+3)</f>
        <v>8</v>
      </c>
      <c r="O405" t="str">
        <f t="shared" si="349"/>
        <v>{3012,8}</v>
      </c>
      <c r="P405" t="str">
        <f t="shared" si="350"/>
        <v>{2007,8}</v>
      </c>
      <c r="Q405" t="str">
        <f t="shared" si="351"/>
        <v/>
      </c>
      <c r="R405" s="3" t="str">
        <f t="shared" si="352"/>
        <v/>
      </c>
      <c r="S405" t="str">
        <f t="array" ref="S405">[1]!LKnum(O405:R405)</f>
        <v>{{3012,8}|{2007,8}}</v>
      </c>
    </row>
    <row r="406" spans="6:19" x14ac:dyDescent="0.15">
      <c r="F406">
        <f t="array" ref="F406">MIN(_xlfn.XLOOKUP(J406:L406,共鸣关系设定!B:B,共鸣关系设定!D:D))</f>
        <v>3</v>
      </c>
      <c r="G406">
        <f t="shared" ref="G406:G423" si="369">G325+1</f>
        <v>7</v>
      </c>
      <c r="H406">
        <v>403</v>
      </c>
      <c r="I406" s="114">
        <v>53</v>
      </c>
      <c r="J406" s="115">
        <f t="shared" ref="J406:L406" si="370">J336</f>
        <v>3020</v>
      </c>
      <c r="K406" s="115">
        <f t="shared" si="370"/>
        <v>3001</v>
      </c>
      <c r="L406" s="115">
        <f t="shared" si="370"/>
        <v>0</v>
      </c>
      <c r="M406" s="119"/>
      <c r="N406" s="117">
        <f>IF(F406=3,COUNTIFS($I$4:I406,I406)+2,COUNTIFS($I$4:I406,I406)+3)</f>
        <v>8</v>
      </c>
      <c r="O406" t="str">
        <f t="shared" si="349"/>
        <v>{3020,8}</v>
      </c>
      <c r="P406" t="str">
        <f t="shared" si="350"/>
        <v>{3001,8}</v>
      </c>
      <c r="Q406" t="str">
        <f t="shared" si="351"/>
        <v/>
      </c>
      <c r="R406" s="3" t="str">
        <f t="shared" si="352"/>
        <v/>
      </c>
      <c r="S406" t="str">
        <f t="array" ref="S406">[1]!LKnum(O406:R406)</f>
        <v>{{3020,8}|{3001,8}}</v>
      </c>
    </row>
    <row r="407" spans="6:19" x14ac:dyDescent="0.15">
      <c r="F407">
        <f t="array" ref="F407">MIN(_xlfn.XLOOKUP(J407:L407,共鸣关系设定!B:B,共鸣关系设定!D:D))</f>
        <v>3</v>
      </c>
      <c r="G407">
        <f t="shared" si="369"/>
        <v>7</v>
      </c>
      <c r="H407">
        <v>404</v>
      </c>
      <c r="I407" s="2">
        <v>54</v>
      </c>
      <c r="J407" s="115">
        <f t="shared" ref="J407:L407" si="371">J337</f>
        <v>2007</v>
      </c>
      <c r="K407" s="115">
        <f t="shared" si="371"/>
        <v>2006</v>
      </c>
      <c r="L407" s="115">
        <f t="shared" si="371"/>
        <v>0</v>
      </c>
      <c r="M407" s="96"/>
      <c r="N407" s="117">
        <f>IF(F407=3,COUNTIFS($I$4:I407,I407)+2,COUNTIFS($I$4:I407,I407)+3)</f>
        <v>8</v>
      </c>
      <c r="O407" t="str">
        <f t="shared" si="349"/>
        <v>{2007,8}</v>
      </c>
      <c r="P407" t="str">
        <f t="shared" si="350"/>
        <v>{2006,8}</v>
      </c>
      <c r="Q407" t="str">
        <f t="shared" si="351"/>
        <v/>
      </c>
      <c r="R407" s="3" t="str">
        <f t="shared" si="352"/>
        <v/>
      </c>
      <c r="S407" t="str">
        <f t="array" ref="S407">[1]!LKnum(O407:R407)</f>
        <v>{{2007,8}|{2006,8}}</v>
      </c>
    </row>
    <row r="408" spans="6:19" x14ac:dyDescent="0.15">
      <c r="F408">
        <f t="array" ref="F408">MIN(_xlfn.XLOOKUP(J408:L408,共鸣关系设定!B:B,共鸣关系设定!D:D))</f>
        <v>3</v>
      </c>
      <c r="G408">
        <f t="shared" si="369"/>
        <v>7</v>
      </c>
      <c r="H408">
        <v>405</v>
      </c>
      <c r="I408" s="114">
        <v>55</v>
      </c>
      <c r="J408" s="115">
        <f t="shared" ref="J408:L408" si="372">J338</f>
        <v>3020</v>
      </c>
      <c r="K408" s="115">
        <f t="shared" si="372"/>
        <v>3005</v>
      </c>
      <c r="L408" s="115">
        <f t="shared" si="372"/>
        <v>0</v>
      </c>
      <c r="M408" s="116"/>
      <c r="N408" s="117">
        <f>IF(F408=3,COUNTIFS($I$4:I408,I408)+2,COUNTIFS($I$4:I408,I408)+3)</f>
        <v>8</v>
      </c>
      <c r="O408" t="str">
        <f t="shared" si="349"/>
        <v>{3020,8}</v>
      </c>
      <c r="P408" t="str">
        <f t="shared" si="350"/>
        <v>{3005,8}</v>
      </c>
      <c r="Q408" t="str">
        <f t="shared" si="351"/>
        <v/>
      </c>
      <c r="R408" s="3" t="str">
        <f t="shared" si="352"/>
        <v/>
      </c>
      <c r="S408" t="str">
        <f t="array" ref="S408">[1]!LKnum(O408:R408)</f>
        <v>{{3020,8}|{3005,8}}</v>
      </c>
    </row>
    <row r="409" spans="6:19" x14ac:dyDescent="0.15">
      <c r="F409">
        <f t="array" ref="F409">MIN(_xlfn.XLOOKUP(J409:L409,共鸣关系设定!B:B,共鸣关系设定!D:D))</f>
        <v>3</v>
      </c>
      <c r="G409">
        <f t="shared" si="369"/>
        <v>7</v>
      </c>
      <c r="H409">
        <v>406</v>
      </c>
      <c r="I409" s="2">
        <v>56</v>
      </c>
      <c r="J409" s="115">
        <f t="shared" ref="J409:L409" si="373">J339</f>
        <v>3003</v>
      </c>
      <c r="K409" s="115">
        <f t="shared" si="373"/>
        <v>2017</v>
      </c>
      <c r="L409" s="115">
        <f t="shared" si="373"/>
        <v>0</v>
      </c>
      <c r="M409" s="116"/>
      <c r="N409" s="117">
        <f>IF(F409=3,COUNTIFS($I$4:I409,I409)+2,COUNTIFS($I$4:I409,I409)+3)</f>
        <v>8</v>
      </c>
      <c r="O409" t="str">
        <f t="shared" si="349"/>
        <v>{3003,8}</v>
      </c>
      <c r="P409" t="str">
        <f t="shared" si="350"/>
        <v>{2017,8}</v>
      </c>
      <c r="Q409" t="str">
        <f t="shared" si="351"/>
        <v/>
      </c>
      <c r="R409" s="3" t="str">
        <f t="shared" si="352"/>
        <v/>
      </c>
      <c r="S409" t="str">
        <f t="array" ref="S409">[1]!LKnum(O409:R409)</f>
        <v>{{3003,8}|{2017,8}}</v>
      </c>
    </row>
    <row r="410" spans="6:19" x14ac:dyDescent="0.15">
      <c r="F410">
        <f t="array" ref="F410">MIN(_xlfn.XLOOKUP(J410:L410,共鸣关系设定!B:B,共鸣关系设定!D:D))</f>
        <v>3</v>
      </c>
      <c r="G410">
        <f t="shared" si="369"/>
        <v>7</v>
      </c>
      <c r="H410">
        <v>407</v>
      </c>
      <c r="I410" s="114">
        <v>57</v>
      </c>
      <c r="J410" s="115">
        <f t="shared" ref="J410:L410" si="374">J340</f>
        <v>2013</v>
      </c>
      <c r="K410" s="115">
        <f t="shared" si="374"/>
        <v>2008</v>
      </c>
      <c r="L410" s="115">
        <f t="shared" si="374"/>
        <v>0</v>
      </c>
      <c r="M410" s="116"/>
      <c r="N410" s="117">
        <f>IF(F410=3,COUNTIFS($I$4:I410,I410)+2,COUNTIFS($I$4:I410,I410)+3)</f>
        <v>8</v>
      </c>
      <c r="O410" t="str">
        <f t="shared" si="349"/>
        <v>{2013,8}</v>
      </c>
      <c r="P410" t="str">
        <f t="shared" si="350"/>
        <v>{2008,8}</v>
      </c>
      <c r="Q410" t="str">
        <f t="shared" si="351"/>
        <v/>
      </c>
      <c r="R410" s="3" t="str">
        <f t="shared" si="352"/>
        <v/>
      </c>
      <c r="S410" t="str">
        <f t="array" ref="S410">[1]!LKnum(O410:R410)</f>
        <v>{{2013,8}|{2008,8}}</v>
      </c>
    </row>
    <row r="411" spans="6:19" x14ac:dyDescent="0.15">
      <c r="F411">
        <f t="array" ref="F411">MIN(_xlfn.XLOOKUP(J411:L411,共鸣关系设定!B:B,共鸣关系设定!D:D))</f>
        <v>3</v>
      </c>
      <c r="G411">
        <f t="shared" si="369"/>
        <v>7</v>
      </c>
      <c r="H411">
        <v>408</v>
      </c>
      <c r="I411" s="2">
        <v>58</v>
      </c>
      <c r="J411" s="115">
        <f t="shared" ref="J411:L411" si="375">J341</f>
        <v>3004</v>
      </c>
      <c r="K411" s="115">
        <f t="shared" si="375"/>
        <v>2000</v>
      </c>
      <c r="L411" s="115">
        <f t="shared" si="375"/>
        <v>0</v>
      </c>
      <c r="M411" s="119"/>
      <c r="N411" s="117">
        <f>IF(F411=3,COUNTIFS($I$4:I411,I411)+2,COUNTIFS($I$4:I411,I411)+3)</f>
        <v>8</v>
      </c>
      <c r="O411" t="str">
        <f t="shared" si="349"/>
        <v>{3004,8}</v>
      </c>
      <c r="P411" t="str">
        <f t="shared" si="350"/>
        <v>{2000,8}</v>
      </c>
      <c r="Q411" t="str">
        <f t="shared" si="351"/>
        <v/>
      </c>
      <c r="R411" s="3" t="str">
        <f t="shared" si="352"/>
        <v/>
      </c>
      <c r="S411" t="str">
        <f t="array" ref="S411">[1]!LKnum(O411:R411)</f>
        <v>{{3004,8}|{2000,8}}</v>
      </c>
    </row>
    <row r="412" spans="6:19" x14ac:dyDescent="0.15">
      <c r="F412">
        <f t="array" ref="F412">MIN(_xlfn.XLOOKUP(J412:L412,共鸣关系设定!B:B,共鸣关系设定!D:D))</f>
        <v>3</v>
      </c>
      <c r="G412">
        <f t="shared" si="369"/>
        <v>7</v>
      </c>
      <c r="H412">
        <v>409</v>
      </c>
      <c r="I412" s="114">
        <v>59</v>
      </c>
      <c r="J412" s="115">
        <f t="shared" ref="J412:L412" si="376">J342</f>
        <v>3015</v>
      </c>
      <c r="K412" s="115">
        <f t="shared" si="376"/>
        <v>2009</v>
      </c>
      <c r="L412" s="115">
        <f t="shared" si="376"/>
        <v>0</v>
      </c>
      <c r="M412" s="96"/>
      <c r="N412" s="117">
        <f>IF(F412=3,COUNTIFS($I$4:I412,I412)+2,COUNTIFS($I$4:I412,I412)+3)</f>
        <v>8</v>
      </c>
      <c r="O412" t="str">
        <f t="shared" si="349"/>
        <v>{3015,8}</v>
      </c>
      <c r="P412" t="str">
        <f t="shared" si="350"/>
        <v>{2009,8}</v>
      </c>
      <c r="Q412" t="str">
        <f t="shared" si="351"/>
        <v/>
      </c>
      <c r="R412" s="3" t="str">
        <f t="shared" si="352"/>
        <v/>
      </c>
      <c r="S412" t="str">
        <f t="array" ref="S412">[1]!LKnum(O412:R412)</f>
        <v>{{3015,8}|{2009,8}}</v>
      </c>
    </row>
    <row r="413" spans="6:19" x14ac:dyDescent="0.15">
      <c r="F413">
        <f t="array" ref="F413">MIN(_xlfn.XLOOKUP(J413:L413,共鸣关系设定!B:B,共鸣关系设定!D:D))</f>
        <v>3</v>
      </c>
      <c r="G413">
        <f t="shared" si="369"/>
        <v>7</v>
      </c>
      <c r="H413">
        <v>410</v>
      </c>
      <c r="I413" s="2">
        <v>60</v>
      </c>
      <c r="J413" s="115">
        <f t="shared" ref="J413:L413" si="377">J343</f>
        <v>3021</v>
      </c>
      <c r="K413" s="115">
        <f t="shared" si="377"/>
        <v>2016</v>
      </c>
      <c r="L413" s="115">
        <f t="shared" si="377"/>
        <v>0</v>
      </c>
      <c r="M413" s="119"/>
      <c r="N413" s="117">
        <f>IF(F413=3,COUNTIFS($I$4:I413,I413)+2,COUNTIFS($I$4:I413,I413)+3)</f>
        <v>8</v>
      </c>
      <c r="O413" t="str">
        <f t="shared" si="349"/>
        <v>{3021,8}</v>
      </c>
      <c r="P413" t="str">
        <f t="shared" si="350"/>
        <v>{2016,8}</v>
      </c>
      <c r="Q413" t="str">
        <f t="shared" si="351"/>
        <v/>
      </c>
      <c r="R413" s="3" t="str">
        <f t="shared" si="352"/>
        <v/>
      </c>
      <c r="S413" t="str">
        <f t="array" ref="S413">[1]!LKnum(O413:R413)</f>
        <v>{{3021,8}|{2016,8}}</v>
      </c>
    </row>
    <row r="414" spans="6:19" x14ac:dyDescent="0.15">
      <c r="F414">
        <f t="array" ref="F414">MIN(_xlfn.XLOOKUP(J414:L414,共鸣关系设定!B:B,共鸣关系设定!D:D))</f>
        <v>3</v>
      </c>
      <c r="G414">
        <f t="shared" si="369"/>
        <v>7</v>
      </c>
      <c r="H414">
        <v>411</v>
      </c>
      <c r="I414" s="114">
        <v>61</v>
      </c>
      <c r="J414" s="115">
        <f t="shared" ref="J414:L414" si="378">J344</f>
        <v>3009</v>
      </c>
      <c r="K414" s="115">
        <f t="shared" si="378"/>
        <v>3006</v>
      </c>
      <c r="L414" s="115">
        <f t="shared" si="378"/>
        <v>0</v>
      </c>
      <c r="M414" s="96"/>
      <c r="N414" s="117">
        <f>IF(F414=3,COUNTIFS($I$4:I414,I414)+2,COUNTIFS($I$4:I414,I414)+3)</f>
        <v>8</v>
      </c>
      <c r="O414" t="str">
        <f t="shared" si="349"/>
        <v>{3009,8}</v>
      </c>
      <c r="P414" t="str">
        <f t="shared" si="350"/>
        <v>{3006,8}</v>
      </c>
      <c r="Q414" t="str">
        <f t="shared" si="351"/>
        <v/>
      </c>
      <c r="R414" s="3" t="str">
        <f t="shared" si="352"/>
        <v/>
      </c>
      <c r="S414" t="str">
        <f t="array" ref="S414">[1]!LKnum(O414:R414)</f>
        <v>{{3009,8}|{3006,8}}</v>
      </c>
    </row>
    <row r="415" spans="6:19" x14ac:dyDescent="0.15">
      <c r="F415">
        <f t="array" ref="F415">MIN(_xlfn.XLOOKUP(J415:L415,共鸣关系设定!B:B,共鸣关系设定!D:D))</f>
        <v>3</v>
      </c>
      <c r="G415">
        <f t="shared" si="369"/>
        <v>7</v>
      </c>
      <c r="H415">
        <v>412</v>
      </c>
      <c r="I415" s="2">
        <v>62</v>
      </c>
      <c r="J415" s="115">
        <f t="shared" ref="J415:L415" si="379">J345</f>
        <v>3013</v>
      </c>
      <c r="K415" s="115">
        <f t="shared" si="379"/>
        <v>2004</v>
      </c>
      <c r="L415" s="115">
        <f t="shared" si="379"/>
        <v>0</v>
      </c>
      <c r="M415" s="119"/>
      <c r="N415" s="117">
        <f>IF(F415=3,COUNTIFS($I$4:I415,I415)+2,COUNTIFS($I$4:I415,I415)+3)</f>
        <v>8</v>
      </c>
      <c r="O415" t="str">
        <f t="shared" si="349"/>
        <v>{3013,8}</v>
      </c>
      <c r="P415" t="str">
        <f t="shared" si="350"/>
        <v>{2004,8}</v>
      </c>
      <c r="Q415" t="str">
        <f t="shared" si="351"/>
        <v/>
      </c>
      <c r="R415" s="3" t="str">
        <f t="shared" si="352"/>
        <v/>
      </c>
      <c r="S415" t="str">
        <f t="array" ref="S415">[1]!LKnum(O415:R415)</f>
        <v>{{3013,8}|{2004,8}}</v>
      </c>
    </row>
    <row r="416" spans="6:19" x14ac:dyDescent="0.15">
      <c r="F416">
        <f t="array" ref="F416">MIN(_xlfn.XLOOKUP(J416:L416,共鸣关系设定!B:B,共鸣关系设定!D:D))</f>
        <v>3</v>
      </c>
      <c r="G416">
        <f t="shared" si="369"/>
        <v>7</v>
      </c>
      <c r="H416">
        <v>413</v>
      </c>
      <c r="I416" s="114">
        <v>63</v>
      </c>
      <c r="J416" s="115">
        <f t="shared" ref="J416:L416" si="380">J346</f>
        <v>3018</v>
      </c>
      <c r="K416" s="115">
        <f t="shared" si="380"/>
        <v>2003</v>
      </c>
      <c r="L416" s="115">
        <f t="shared" si="380"/>
        <v>0</v>
      </c>
      <c r="M416" s="96"/>
      <c r="N416" s="117">
        <f>IF(F416=3,COUNTIFS($I$4:I416,I416)+2,COUNTIFS($I$4:I416,I416)+3)</f>
        <v>8</v>
      </c>
      <c r="O416" t="str">
        <f t="shared" si="349"/>
        <v>{3018,8}</v>
      </c>
      <c r="P416" t="str">
        <f t="shared" si="350"/>
        <v>{2003,8}</v>
      </c>
      <c r="Q416" t="str">
        <f t="shared" si="351"/>
        <v/>
      </c>
      <c r="R416" s="3" t="str">
        <f t="shared" si="352"/>
        <v/>
      </c>
      <c r="S416" t="str">
        <f t="array" ref="S416">[1]!LKnum(O416:R416)</f>
        <v>{{3018,8}|{2003,8}}</v>
      </c>
    </row>
    <row r="417" spans="6:19" x14ac:dyDescent="0.15">
      <c r="F417">
        <f t="array" ref="F417">MIN(_xlfn.XLOOKUP(J417:L417,共鸣关系设定!B:B,共鸣关系设定!D:D))</f>
        <v>3</v>
      </c>
      <c r="G417">
        <f t="shared" si="369"/>
        <v>7</v>
      </c>
      <c r="H417">
        <v>414</v>
      </c>
      <c r="I417" s="2">
        <v>64</v>
      </c>
      <c r="J417" s="115">
        <f t="shared" ref="J417:L417" si="381">J347</f>
        <v>3000</v>
      </c>
      <c r="K417" s="115">
        <f t="shared" si="381"/>
        <v>1017</v>
      </c>
      <c r="L417" s="115">
        <f t="shared" si="381"/>
        <v>0</v>
      </c>
      <c r="M417" s="119"/>
      <c r="N417" s="117">
        <f>IF(F417=3,COUNTIFS($I$4:I417,I417)+2,COUNTIFS($I$4:I417,I417)+3)</f>
        <v>8</v>
      </c>
      <c r="O417" t="str">
        <f t="shared" si="349"/>
        <v>{3000,8}</v>
      </c>
      <c r="P417" t="str">
        <f t="shared" si="350"/>
        <v>{1017,8}</v>
      </c>
      <c r="Q417" t="str">
        <f t="shared" si="351"/>
        <v/>
      </c>
      <c r="R417" s="3" t="str">
        <f t="shared" si="352"/>
        <v/>
      </c>
      <c r="S417" t="str">
        <f t="array" ref="S417">[1]!LKnum(O417:R417)</f>
        <v>{{3000,8}|{1017,8}}</v>
      </c>
    </row>
    <row r="418" spans="6:19" x14ac:dyDescent="0.15">
      <c r="F418">
        <f t="array" ref="F418">MIN(_xlfn.XLOOKUP(J418:L418,共鸣关系设定!B:B,共鸣关系设定!D:D))</f>
        <v>3</v>
      </c>
      <c r="G418">
        <f t="shared" si="369"/>
        <v>7</v>
      </c>
      <c r="H418">
        <v>415</v>
      </c>
      <c r="I418" s="114">
        <v>65</v>
      </c>
      <c r="J418" s="115">
        <f t="shared" ref="J418:L418" si="382">J348</f>
        <v>3010</v>
      </c>
      <c r="K418" s="115">
        <f t="shared" si="382"/>
        <v>2011</v>
      </c>
      <c r="L418" s="115">
        <f t="shared" si="382"/>
        <v>0</v>
      </c>
      <c r="M418" s="96"/>
      <c r="N418" s="117">
        <f>IF(F418=3,COUNTIFS($I$4:I418,I418)+2,COUNTIFS($I$4:I418,I418)+3)</f>
        <v>8</v>
      </c>
      <c r="O418" t="str">
        <f t="shared" si="349"/>
        <v>{3010,8}</v>
      </c>
      <c r="P418" t="str">
        <f t="shared" si="350"/>
        <v>{2011,8}</v>
      </c>
      <c r="Q418" t="str">
        <f t="shared" si="351"/>
        <v/>
      </c>
      <c r="R418" s="3" t="str">
        <f t="shared" si="352"/>
        <v/>
      </c>
      <c r="S418" t="str">
        <f t="array" ref="S418">[1]!LKnum(O418:R418)</f>
        <v>{{3010,8}|{2011,8}}</v>
      </c>
    </row>
    <row r="419" spans="6:19" x14ac:dyDescent="0.15">
      <c r="F419">
        <f t="array" ref="F419">MIN(_xlfn.XLOOKUP(J419:L419,共鸣关系设定!B:B,共鸣关系设定!D:D))</f>
        <v>3</v>
      </c>
      <c r="G419">
        <f t="shared" si="369"/>
        <v>7</v>
      </c>
      <c r="H419">
        <v>416</v>
      </c>
      <c r="I419" s="2">
        <v>66</v>
      </c>
      <c r="J419" s="115">
        <f t="shared" ref="J419:L419" si="383">J349</f>
        <v>3012</v>
      </c>
      <c r="K419" s="115">
        <f t="shared" si="383"/>
        <v>2005</v>
      </c>
      <c r="L419" s="115">
        <f t="shared" si="383"/>
        <v>0</v>
      </c>
      <c r="M419" s="119"/>
      <c r="N419" s="117">
        <f>IF(F419=3,COUNTIFS($I$4:I419,I419)+2,COUNTIFS($I$4:I419,I419)+3)</f>
        <v>8</v>
      </c>
      <c r="O419" t="str">
        <f t="shared" si="349"/>
        <v>{3012,8}</v>
      </c>
      <c r="P419" t="str">
        <f t="shared" si="350"/>
        <v>{2005,8}</v>
      </c>
      <c r="Q419" t="str">
        <f t="shared" si="351"/>
        <v/>
      </c>
      <c r="R419" s="3" t="str">
        <f t="shared" si="352"/>
        <v/>
      </c>
      <c r="S419" t="str">
        <f t="array" ref="S419">[1]!LKnum(O419:R419)</f>
        <v>{{3012,8}|{2005,8}}</v>
      </c>
    </row>
    <row r="420" spans="6:19" x14ac:dyDescent="0.15">
      <c r="F420">
        <f t="array" ref="F420">MIN(_xlfn.XLOOKUP(J420:L420,共鸣关系设定!B:B,共鸣关系设定!D:D))</f>
        <v>3</v>
      </c>
      <c r="G420">
        <f t="shared" si="369"/>
        <v>7</v>
      </c>
      <c r="H420">
        <v>417</v>
      </c>
      <c r="I420" s="114">
        <v>67</v>
      </c>
      <c r="J420" s="115">
        <f t="shared" ref="J420:L420" si="384">J350</f>
        <v>3018</v>
      </c>
      <c r="K420" s="115">
        <f t="shared" si="384"/>
        <v>2010</v>
      </c>
      <c r="L420" s="115">
        <f t="shared" si="384"/>
        <v>0</v>
      </c>
      <c r="M420" s="96"/>
      <c r="N420" s="117">
        <f>IF(F420=3,COUNTIFS($I$4:I420,I420)+2,COUNTIFS($I$4:I420,I420)+3)</f>
        <v>8</v>
      </c>
      <c r="O420" t="str">
        <f t="shared" si="349"/>
        <v>{3018,8}</v>
      </c>
      <c r="P420" t="str">
        <f t="shared" si="350"/>
        <v>{2010,8}</v>
      </c>
      <c r="Q420" t="str">
        <f t="shared" si="351"/>
        <v/>
      </c>
      <c r="R420" s="3" t="str">
        <f t="shared" si="352"/>
        <v/>
      </c>
      <c r="S420" t="str">
        <f t="array" ref="S420">[1]!LKnum(O420:R420)</f>
        <v>{{3018,8}|{2010,8}}</v>
      </c>
    </row>
    <row r="421" spans="6:19" x14ac:dyDescent="0.15">
      <c r="F421">
        <f t="array" ref="F421">MIN(_xlfn.XLOOKUP(J421:L421,共鸣关系设定!B:B,共鸣关系设定!D:D))</f>
        <v>3</v>
      </c>
      <c r="G421">
        <f t="shared" si="369"/>
        <v>7</v>
      </c>
      <c r="H421">
        <v>418</v>
      </c>
      <c r="I421" s="2">
        <v>68</v>
      </c>
      <c r="J421" s="115">
        <f t="shared" ref="J421:L421" si="385">J351</f>
        <v>3017</v>
      </c>
      <c r="K421" s="115">
        <f t="shared" si="385"/>
        <v>1017</v>
      </c>
      <c r="L421" s="115">
        <f t="shared" si="385"/>
        <v>0</v>
      </c>
      <c r="M421" s="119"/>
      <c r="N421" s="117">
        <f>IF(F421=3,COUNTIFS($I$4:I421,I421)+2,COUNTIFS($I$4:I421,I421)+3)</f>
        <v>8</v>
      </c>
      <c r="O421" t="str">
        <f t="shared" si="349"/>
        <v>{3017,8}</v>
      </c>
      <c r="P421" t="str">
        <f t="shared" si="350"/>
        <v>{1017,8}</v>
      </c>
      <c r="Q421" t="str">
        <f t="shared" si="351"/>
        <v/>
      </c>
      <c r="R421" s="3" t="str">
        <f t="shared" si="352"/>
        <v/>
      </c>
      <c r="S421" t="str">
        <f t="array" ref="S421">[1]!LKnum(O421:R421)</f>
        <v>{{3017,8}|{1017,8}}</v>
      </c>
    </row>
    <row r="422" spans="6:19" x14ac:dyDescent="0.15">
      <c r="F422">
        <f t="array" ref="F422">MIN(_xlfn.XLOOKUP(J422:L422,共鸣关系设定!B:B,共鸣关系设定!D:D))</f>
        <v>3</v>
      </c>
      <c r="G422">
        <f t="shared" si="369"/>
        <v>7</v>
      </c>
      <c r="H422">
        <v>419</v>
      </c>
      <c r="I422" s="114">
        <v>69</v>
      </c>
      <c r="J422" s="115">
        <f t="shared" ref="J422:L422" si="386">J352</f>
        <v>2012</v>
      </c>
      <c r="K422" s="115">
        <f t="shared" si="386"/>
        <v>2011</v>
      </c>
      <c r="L422" s="115">
        <f t="shared" si="386"/>
        <v>0</v>
      </c>
      <c r="M422" s="96"/>
      <c r="N422" s="117">
        <f>IF(F422=3,COUNTIFS($I$4:I422,I422)+2,COUNTIFS($I$4:I422,I422)+3)</f>
        <v>8</v>
      </c>
      <c r="O422" t="str">
        <f t="shared" si="349"/>
        <v>{2012,8}</v>
      </c>
      <c r="P422" t="str">
        <f t="shared" si="350"/>
        <v>{2011,8}</v>
      </c>
      <c r="Q422" t="str">
        <f t="shared" si="351"/>
        <v/>
      </c>
      <c r="R422" s="3" t="str">
        <f t="shared" si="352"/>
        <v/>
      </c>
      <c r="S422" t="str">
        <f t="array" ref="S422">[1]!LKnum(O422:R422)</f>
        <v>{{2012,8}|{2011,8}}</v>
      </c>
    </row>
    <row r="423" spans="6:19" x14ac:dyDescent="0.15">
      <c r="F423">
        <f t="array" ref="F423">MIN(_xlfn.XLOOKUP(J423:L423,共鸣关系设定!B:B,共鸣关系设定!D:D))</f>
        <v>5</v>
      </c>
      <c r="G423">
        <f t="shared" si="369"/>
        <v>7</v>
      </c>
      <c r="H423">
        <v>420</v>
      </c>
      <c r="I423" s="2">
        <v>70</v>
      </c>
      <c r="J423" s="115">
        <f t="shared" ref="J423:L423" si="387">J353</f>
        <v>4024</v>
      </c>
      <c r="K423" s="115">
        <f t="shared" si="387"/>
        <v>4027</v>
      </c>
      <c r="L423" s="115">
        <f t="shared" si="387"/>
        <v>0</v>
      </c>
      <c r="M423" s="119"/>
      <c r="N423" s="117">
        <f>IF(F423=3,COUNTIFS($I$4:I423,I423)+2,COUNTIFS($I$4:I423,I423)+3)</f>
        <v>9</v>
      </c>
      <c r="O423" t="str">
        <f t="shared" si="349"/>
        <v>{4024,9}</v>
      </c>
      <c r="P423" t="str">
        <f t="shared" si="350"/>
        <v>{4027,9}</v>
      </c>
      <c r="Q423" t="str">
        <f t="shared" si="351"/>
        <v/>
      </c>
      <c r="R423" s="3" t="str">
        <f t="shared" si="352"/>
        <v/>
      </c>
      <c r="S423" t="str">
        <f t="array" ref="S423">[1]!LKnum(O423:R423)</f>
        <v>{{4024,9}|{4027,9}}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11"/>
  <sheetViews>
    <sheetView workbookViewId="0">
      <selection activeCell="R4" sqref="R4:T73"/>
    </sheetView>
  </sheetViews>
  <sheetFormatPr defaultColWidth="9" defaultRowHeight="13.5" x14ac:dyDescent="0.15"/>
  <cols>
    <col min="3" max="3" width="9" customWidth="1"/>
    <col min="4" max="4" width="6.5" customWidth="1"/>
    <col min="5" max="5" width="11" customWidth="1"/>
    <col min="8" max="8" width="9" style="74"/>
    <col min="9" max="11" width="9" style="82"/>
    <col min="18" max="20" width="11" style="73" customWidth="1"/>
    <col min="21" max="21" width="9" style="73"/>
    <col min="22" max="26" width="11" customWidth="1"/>
  </cols>
  <sheetData>
    <row r="2" spans="1:31" x14ac:dyDescent="0.15">
      <c r="A2" s="96" t="s">
        <v>244</v>
      </c>
      <c r="B2" s="97" t="s">
        <v>228</v>
      </c>
      <c r="C2" s="97" t="s">
        <v>245</v>
      </c>
      <c r="D2" s="97" t="s">
        <v>246</v>
      </c>
      <c r="E2" s="98" t="s">
        <v>247</v>
      </c>
    </row>
    <row r="3" spans="1:31" x14ac:dyDescent="0.15">
      <c r="A3">
        <v>1</v>
      </c>
      <c r="B3" s="99">
        <v>2017</v>
      </c>
      <c r="C3" s="100">
        <v>1012</v>
      </c>
      <c r="D3" s="101">
        <v>3</v>
      </c>
      <c r="E3" s="102" t="s">
        <v>248</v>
      </c>
      <c r="F3">
        <f t="shared" ref="F3:F34" si="0">COUNTIFS($I:$Q,B3)</f>
        <v>2</v>
      </c>
      <c r="H3" s="96" t="s">
        <v>228</v>
      </c>
      <c r="I3" s="82" t="s">
        <v>230</v>
      </c>
      <c r="J3" s="82" t="s">
        <v>231</v>
      </c>
      <c r="K3" s="82" t="s">
        <v>232</v>
      </c>
      <c r="L3" s="2"/>
      <c r="M3" s="2"/>
      <c r="N3" s="2"/>
      <c r="O3" s="2"/>
      <c r="P3" s="2"/>
      <c r="Q3" s="2" t="s">
        <v>244</v>
      </c>
      <c r="V3" s="96" t="s">
        <v>249</v>
      </c>
      <c r="W3" s="157" t="s">
        <v>250</v>
      </c>
      <c r="X3" s="157"/>
      <c r="Y3" s="157"/>
      <c r="Z3" s="157"/>
      <c r="AE3" s="2" t="s">
        <v>251</v>
      </c>
    </row>
    <row r="4" spans="1:31" x14ac:dyDescent="0.15">
      <c r="A4">
        <v>1</v>
      </c>
      <c r="B4" s="103">
        <v>2008</v>
      </c>
      <c r="C4" s="102">
        <v>1026</v>
      </c>
      <c r="D4" s="104">
        <v>3</v>
      </c>
      <c r="E4" s="102" t="s">
        <v>252</v>
      </c>
      <c r="F4">
        <f t="shared" si="0"/>
        <v>2</v>
      </c>
      <c r="H4" s="102">
        <v>1</v>
      </c>
      <c r="I4" s="80">
        <v>4033</v>
      </c>
      <c r="J4" s="80">
        <v>4025</v>
      </c>
      <c r="K4" s="80">
        <v>4024</v>
      </c>
      <c r="L4" s="74"/>
      <c r="M4">
        <f t="shared" ref="M4:M35" si="1">_xlfn.XLOOKUP(I4,$B:$B,$A:$A)</f>
        <v>5</v>
      </c>
      <c r="N4">
        <f t="shared" ref="N4:N35" si="2">_xlfn.XLOOKUP(J4,$B:$B,$A:$A)</f>
        <v>5</v>
      </c>
      <c r="O4">
        <f t="shared" ref="O4:O35" si="3">_xlfn.XLOOKUP(K4,$B:$B,$A:$A)</f>
        <v>5</v>
      </c>
      <c r="P4">
        <f t="shared" ref="P4:P35" si="4">_xlfn.XLOOKUP(L4,$B:$B,$A:$A)</f>
        <v>0</v>
      </c>
      <c r="Q4">
        <f>SUM(M4:P4)</f>
        <v>15</v>
      </c>
      <c r="R4" s="73" t="str">
        <f t="shared" ref="R4:R35" si="5">_xlfn.XLOOKUP(I4,$B:$B,$E:$E)</f>
        <v>暗影之主</v>
      </c>
      <c r="S4" s="73" t="str">
        <f t="shared" ref="S4:S35" si="6">_xlfn.XLOOKUP(J4,$B:$B,$E:$E)</f>
        <v>无头骑士</v>
      </c>
      <c r="T4" s="73" t="str">
        <f t="shared" ref="T4:T35" si="7">_xlfn.XLOOKUP(K4,$B:$B,$E:$E)</f>
        <v>鲜血女王</v>
      </c>
      <c r="U4" s="73">
        <f t="shared" ref="U4:U35" si="8">_xlfn.XLOOKUP(L4,$B:$B,$E:$E)</f>
        <v>0</v>
      </c>
      <c r="V4">
        <f t="shared" ref="V4:V67" si="9">I4^2+J4^2+K4^2+L4^2</f>
        <v>48658290</v>
      </c>
      <c r="W4">
        <f>COUNTIFS($R4:$U4,R4)</f>
        <v>1</v>
      </c>
      <c r="X4">
        <f t="shared" ref="X4:Z4" si="10">COUNTIFS($R4:$U4,S4)</f>
        <v>1</v>
      </c>
      <c r="Y4">
        <f t="shared" si="10"/>
        <v>1</v>
      </c>
      <c r="Z4">
        <f t="shared" si="10"/>
        <v>1</v>
      </c>
      <c r="AB4">
        <v>1</v>
      </c>
      <c r="AC4">
        <f t="array" ref="AC4:AC23">_xlfn.UNIQUE(Q4:Q88)</f>
        <v>15</v>
      </c>
      <c r="AD4">
        <f t="shared" ref="AD4:AD21" si="11">SMALL(_xlfn.ANCHORARRAY($AC$4),AB4)</f>
        <v>0</v>
      </c>
      <c r="AE4">
        <v>1</v>
      </c>
    </row>
    <row r="5" spans="1:31" x14ac:dyDescent="0.15">
      <c r="A5">
        <v>1</v>
      </c>
      <c r="B5" s="103">
        <v>2000</v>
      </c>
      <c r="C5" s="102">
        <v>1030</v>
      </c>
      <c r="D5" s="104">
        <v>3</v>
      </c>
      <c r="E5" s="102" t="s">
        <v>253</v>
      </c>
      <c r="F5">
        <f t="shared" si="0"/>
        <v>2</v>
      </c>
      <c r="H5" s="102">
        <v>2</v>
      </c>
      <c r="I5" s="80">
        <v>4032</v>
      </c>
      <c r="J5" s="80">
        <v>4028</v>
      </c>
      <c r="K5" s="80">
        <v>4022</v>
      </c>
      <c r="L5" s="74"/>
      <c r="M5">
        <f t="shared" si="1"/>
        <v>30</v>
      </c>
      <c r="N5">
        <f t="shared" si="2"/>
        <v>16</v>
      </c>
      <c r="O5">
        <f t="shared" si="3"/>
        <v>5</v>
      </c>
      <c r="P5">
        <f t="shared" si="4"/>
        <v>0</v>
      </c>
      <c r="Q5">
        <f t="shared" ref="Q5:Q68" si="12">SUM(M5:P5)</f>
        <v>51</v>
      </c>
      <c r="R5" s="73" t="str">
        <f t="shared" si="5"/>
        <v>创世之光</v>
      </c>
      <c r="S5" s="73" t="str">
        <f t="shared" si="6"/>
        <v>霜巨人</v>
      </c>
      <c r="T5" s="73" t="str">
        <f t="shared" si="7"/>
        <v>瓦尔基里</v>
      </c>
      <c r="U5" s="73">
        <f t="shared" si="8"/>
        <v>0</v>
      </c>
      <c r="V5">
        <f t="shared" si="9"/>
        <v>48658292</v>
      </c>
      <c r="W5">
        <f t="shared" ref="W5:W68" si="13">COUNTIFS($R5:$U5,R5)</f>
        <v>1</v>
      </c>
      <c r="X5">
        <f t="shared" ref="X5:X68" si="14">COUNTIFS($R5:$U5,S5)</f>
        <v>1</v>
      </c>
      <c r="Y5">
        <f t="shared" ref="Y5:Y68" si="15">COUNTIFS($R5:$U5,T5)</f>
        <v>1</v>
      </c>
      <c r="Z5">
        <f t="shared" ref="Z5:Z68" si="16">COUNTIFS($R5:$U5,U5)</f>
        <v>1</v>
      </c>
      <c r="AB5">
        <v>2</v>
      </c>
      <c r="AC5">
        <v>51</v>
      </c>
      <c r="AD5">
        <f t="shared" si="11"/>
        <v>2</v>
      </c>
      <c r="AE5">
        <v>1</v>
      </c>
    </row>
    <row r="6" spans="1:31" x14ac:dyDescent="0.15">
      <c r="A6">
        <v>1</v>
      </c>
      <c r="B6" s="103">
        <v>3015</v>
      </c>
      <c r="C6" s="102">
        <v>1056</v>
      </c>
      <c r="D6" s="104">
        <v>3</v>
      </c>
      <c r="E6" s="102" t="s">
        <v>254</v>
      </c>
      <c r="F6">
        <f t="shared" si="0"/>
        <v>2</v>
      </c>
      <c r="H6" s="102">
        <v>3</v>
      </c>
      <c r="I6" s="80">
        <v>4041</v>
      </c>
      <c r="J6" s="80">
        <v>4037</v>
      </c>
      <c r="K6" s="80">
        <v>4032</v>
      </c>
      <c r="L6" s="74"/>
      <c r="M6">
        <f t="shared" si="1"/>
        <v>12</v>
      </c>
      <c r="N6">
        <f t="shared" si="2"/>
        <v>30</v>
      </c>
      <c r="O6">
        <f t="shared" si="3"/>
        <v>30</v>
      </c>
      <c r="P6">
        <f t="shared" si="4"/>
        <v>0</v>
      </c>
      <c r="Q6">
        <f t="shared" si="12"/>
        <v>72</v>
      </c>
      <c r="R6" s="73" t="str">
        <f t="shared" si="5"/>
        <v>新英雄1</v>
      </c>
      <c r="S6" s="73" t="str">
        <f t="shared" si="6"/>
        <v>自然之主</v>
      </c>
      <c r="T6" s="73" t="str">
        <f t="shared" si="7"/>
        <v>创世之光</v>
      </c>
      <c r="U6" s="73">
        <f t="shared" si="8"/>
        <v>0</v>
      </c>
      <c r="V6">
        <f t="shared" si="9"/>
        <v>48884074</v>
      </c>
      <c r="W6">
        <f t="shared" si="13"/>
        <v>1</v>
      </c>
      <c r="X6">
        <f t="shared" si="14"/>
        <v>1</v>
      </c>
      <c r="Y6">
        <f t="shared" si="15"/>
        <v>1</v>
      </c>
      <c r="Z6">
        <f t="shared" si="16"/>
        <v>1</v>
      </c>
      <c r="AB6">
        <v>3</v>
      </c>
      <c r="AC6">
        <v>72</v>
      </c>
      <c r="AD6">
        <f t="shared" si="11"/>
        <v>3</v>
      </c>
      <c r="AE6">
        <v>1</v>
      </c>
    </row>
    <row r="7" spans="1:31" x14ac:dyDescent="0.15">
      <c r="A7">
        <v>1</v>
      </c>
      <c r="B7" s="103">
        <v>3021</v>
      </c>
      <c r="C7" s="102">
        <v>1095</v>
      </c>
      <c r="D7" s="104">
        <v>3</v>
      </c>
      <c r="E7" s="102" t="s">
        <v>255</v>
      </c>
      <c r="F7">
        <f t="shared" si="0"/>
        <v>2</v>
      </c>
      <c r="H7" s="102">
        <v>4</v>
      </c>
      <c r="I7" s="80">
        <v>4042</v>
      </c>
      <c r="J7" s="80">
        <v>4037</v>
      </c>
      <c r="K7" s="80">
        <v>4007</v>
      </c>
      <c r="L7" s="74"/>
      <c r="M7">
        <f t="shared" si="1"/>
        <v>13</v>
      </c>
      <c r="N7">
        <f t="shared" si="2"/>
        <v>30</v>
      </c>
      <c r="O7">
        <f t="shared" si="3"/>
        <v>16</v>
      </c>
      <c r="P7">
        <f t="shared" si="4"/>
        <v>0</v>
      </c>
      <c r="Q7">
        <f t="shared" si="12"/>
        <v>59</v>
      </c>
      <c r="R7" s="73" t="str">
        <f t="shared" si="5"/>
        <v>新英雄2</v>
      </c>
      <c r="S7" s="73" t="str">
        <f t="shared" si="6"/>
        <v>自然之主</v>
      </c>
      <c r="T7" s="73" t="str">
        <f t="shared" si="7"/>
        <v>利维坦</v>
      </c>
      <c r="U7" s="73">
        <f t="shared" si="8"/>
        <v>0</v>
      </c>
      <c r="V7">
        <f t="shared" si="9"/>
        <v>48691182</v>
      </c>
      <c r="W7">
        <f t="shared" si="13"/>
        <v>1</v>
      </c>
      <c r="X7">
        <f t="shared" si="14"/>
        <v>1</v>
      </c>
      <c r="Y7">
        <f t="shared" si="15"/>
        <v>1</v>
      </c>
      <c r="Z7">
        <f t="shared" si="16"/>
        <v>1</v>
      </c>
      <c r="AB7">
        <v>4</v>
      </c>
      <c r="AC7">
        <v>59</v>
      </c>
      <c r="AD7">
        <f t="shared" si="11"/>
        <v>6</v>
      </c>
      <c r="AE7">
        <v>2</v>
      </c>
    </row>
    <row r="8" spans="1:31" x14ac:dyDescent="0.15">
      <c r="A8">
        <v>1</v>
      </c>
      <c r="B8" s="84">
        <v>3009</v>
      </c>
      <c r="C8" s="102">
        <v>1099</v>
      </c>
      <c r="D8" s="104">
        <v>3</v>
      </c>
      <c r="E8" s="102" t="s">
        <v>256</v>
      </c>
      <c r="F8">
        <f t="shared" si="0"/>
        <v>2</v>
      </c>
      <c r="H8" s="102">
        <v>5</v>
      </c>
      <c r="I8" s="80">
        <v>4039</v>
      </c>
      <c r="J8" s="80">
        <v>4037</v>
      </c>
      <c r="K8" s="80">
        <v>4026</v>
      </c>
      <c r="L8" s="74"/>
      <c r="M8">
        <f t="shared" si="1"/>
        <v>30</v>
      </c>
      <c r="N8">
        <f t="shared" si="2"/>
        <v>30</v>
      </c>
      <c r="O8">
        <f t="shared" si="3"/>
        <v>16</v>
      </c>
      <c r="P8">
        <f t="shared" si="4"/>
        <v>0</v>
      </c>
      <c r="Q8">
        <f t="shared" si="12"/>
        <v>76</v>
      </c>
      <c r="R8" s="73" t="str">
        <f t="shared" si="5"/>
        <v>西王母</v>
      </c>
      <c r="S8" s="73" t="str">
        <f t="shared" si="6"/>
        <v>自然之主</v>
      </c>
      <c r="T8" s="73" t="str">
        <f t="shared" si="7"/>
        <v>灵魂收割者</v>
      </c>
      <c r="U8" s="73">
        <f t="shared" si="8"/>
        <v>0</v>
      </c>
      <c r="V8">
        <f t="shared" si="9"/>
        <v>48819566</v>
      </c>
      <c r="W8">
        <f t="shared" si="13"/>
        <v>1</v>
      </c>
      <c r="X8">
        <f t="shared" si="14"/>
        <v>1</v>
      </c>
      <c r="Y8">
        <f t="shared" si="15"/>
        <v>1</v>
      </c>
      <c r="Z8">
        <f t="shared" si="16"/>
        <v>1</v>
      </c>
      <c r="AB8">
        <v>5</v>
      </c>
      <c r="AC8">
        <v>76</v>
      </c>
      <c r="AD8">
        <f t="shared" si="11"/>
        <v>7</v>
      </c>
      <c r="AE8">
        <v>2</v>
      </c>
    </row>
    <row r="9" spans="1:31" x14ac:dyDescent="0.15">
      <c r="A9">
        <v>1</v>
      </c>
      <c r="B9" s="84">
        <v>2004</v>
      </c>
      <c r="C9" s="102">
        <v>1131</v>
      </c>
      <c r="D9" s="104">
        <v>3</v>
      </c>
      <c r="E9" s="102" t="s">
        <v>257</v>
      </c>
      <c r="F9">
        <f t="shared" si="0"/>
        <v>2</v>
      </c>
      <c r="H9" s="102">
        <v>6</v>
      </c>
      <c r="I9" s="80">
        <v>4039</v>
      </c>
      <c r="J9" s="80">
        <v>4032</v>
      </c>
      <c r="K9" s="80">
        <v>4005</v>
      </c>
      <c r="L9" s="74"/>
      <c r="M9">
        <f t="shared" si="1"/>
        <v>30</v>
      </c>
      <c r="N9">
        <f t="shared" si="2"/>
        <v>30</v>
      </c>
      <c r="O9">
        <f t="shared" si="3"/>
        <v>5</v>
      </c>
      <c r="P9">
        <f t="shared" si="4"/>
        <v>0</v>
      </c>
      <c r="Q9">
        <f t="shared" si="12"/>
        <v>65</v>
      </c>
      <c r="R9" s="73" t="str">
        <f t="shared" si="5"/>
        <v>西王母</v>
      </c>
      <c r="S9" s="73" t="str">
        <f t="shared" si="6"/>
        <v>创世之光</v>
      </c>
      <c r="T9" s="73" t="str">
        <f t="shared" si="7"/>
        <v>塞壬</v>
      </c>
      <c r="U9" s="73">
        <f t="shared" si="8"/>
        <v>0</v>
      </c>
      <c r="V9">
        <f t="shared" si="9"/>
        <v>48610570</v>
      </c>
      <c r="W9">
        <f t="shared" si="13"/>
        <v>1</v>
      </c>
      <c r="X9">
        <f t="shared" si="14"/>
        <v>1</v>
      </c>
      <c r="Y9">
        <f t="shared" si="15"/>
        <v>1</v>
      </c>
      <c r="Z9">
        <f t="shared" si="16"/>
        <v>1</v>
      </c>
      <c r="AB9">
        <v>6</v>
      </c>
      <c r="AC9">
        <v>65</v>
      </c>
      <c r="AD9">
        <f t="shared" si="11"/>
        <v>10</v>
      </c>
      <c r="AE9">
        <v>2</v>
      </c>
    </row>
    <row r="10" spans="1:31" x14ac:dyDescent="0.15">
      <c r="A10">
        <v>1</v>
      </c>
      <c r="B10" s="84">
        <v>3018</v>
      </c>
      <c r="C10" s="102">
        <v>1133</v>
      </c>
      <c r="D10" s="104">
        <v>3</v>
      </c>
      <c r="E10" s="102" t="s">
        <v>258</v>
      </c>
      <c r="F10">
        <f t="shared" si="0"/>
        <v>2</v>
      </c>
      <c r="H10" s="102">
        <v>7</v>
      </c>
      <c r="I10" s="80">
        <v>4040</v>
      </c>
      <c r="J10" s="80">
        <v>4039</v>
      </c>
      <c r="K10" s="80">
        <v>4038</v>
      </c>
      <c r="L10" s="74"/>
      <c r="M10">
        <f t="shared" si="1"/>
        <v>5</v>
      </c>
      <c r="N10">
        <f t="shared" si="2"/>
        <v>30</v>
      </c>
      <c r="O10">
        <f t="shared" si="3"/>
        <v>5</v>
      </c>
      <c r="P10">
        <f t="shared" si="4"/>
        <v>0</v>
      </c>
      <c r="Q10">
        <f t="shared" si="12"/>
        <v>40</v>
      </c>
      <c r="R10" s="73" t="str">
        <f t="shared" si="5"/>
        <v>刑天</v>
      </c>
      <c r="S10" s="73" t="str">
        <f t="shared" si="6"/>
        <v>西王母</v>
      </c>
      <c r="T10" s="73" t="str">
        <f t="shared" si="7"/>
        <v>大猿王</v>
      </c>
      <c r="U10" s="73">
        <f t="shared" si="8"/>
        <v>0</v>
      </c>
      <c r="V10">
        <f t="shared" si="9"/>
        <v>48940565</v>
      </c>
      <c r="W10">
        <f t="shared" si="13"/>
        <v>1</v>
      </c>
      <c r="X10">
        <f t="shared" si="14"/>
        <v>1</v>
      </c>
      <c r="Y10">
        <f t="shared" si="15"/>
        <v>1</v>
      </c>
      <c r="Z10">
        <f t="shared" si="16"/>
        <v>1</v>
      </c>
      <c r="AB10">
        <v>7</v>
      </c>
      <c r="AC10">
        <v>40</v>
      </c>
      <c r="AD10">
        <f t="shared" si="11"/>
        <v>15</v>
      </c>
      <c r="AE10">
        <v>3</v>
      </c>
    </row>
    <row r="11" spans="1:31" x14ac:dyDescent="0.15">
      <c r="A11">
        <v>1</v>
      </c>
      <c r="B11" s="84">
        <v>1017</v>
      </c>
      <c r="C11" s="102">
        <v>1194</v>
      </c>
      <c r="D11" s="104">
        <v>3</v>
      </c>
      <c r="E11" s="102" t="s">
        <v>259</v>
      </c>
      <c r="F11">
        <f t="shared" si="0"/>
        <v>2</v>
      </c>
      <c r="H11" s="102">
        <v>8</v>
      </c>
      <c r="I11" s="80">
        <v>4023</v>
      </c>
      <c r="J11" s="80">
        <v>4016</v>
      </c>
      <c r="K11" s="80">
        <v>4004</v>
      </c>
      <c r="L11" s="74"/>
      <c r="M11">
        <f t="shared" si="1"/>
        <v>5</v>
      </c>
      <c r="N11">
        <f t="shared" si="2"/>
        <v>5</v>
      </c>
      <c r="O11">
        <f t="shared" si="3"/>
        <v>5</v>
      </c>
      <c r="P11">
        <f t="shared" si="4"/>
        <v>0</v>
      </c>
      <c r="Q11">
        <f t="shared" si="12"/>
        <v>15</v>
      </c>
      <c r="R11" s="73" t="str">
        <f t="shared" si="5"/>
        <v>阿努比斯</v>
      </c>
      <c r="S11" s="73" t="str">
        <f t="shared" si="6"/>
        <v>巴哈姆特</v>
      </c>
      <c r="T11" s="73" t="str">
        <f t="shared" si="7"/>
        <v>恶魔领主</v>
      </c>
      <c r="U11" s="73">
        <f t="shared" si="8"/>
        <v>0</v>
      </c>
      <c r="V11">
        <f t="shared" si="9"/>
        <v>48344801</v>
      </c>
      <c r="W11">
        <f t="shared" si="13"/>
        <v>1</v>
      </c>
      <c r="X11">
        <f t="shared" si="14"/>
        <v>1</v>
      </c>
      <c r="Y11">
        <f t="shared" si="15"/>
        <v>1</v>
      </c>
      <c r="Z11">
        <f t="shared" si="16"/>
        <v>1</v>
      </c>
      <c r="AB11">
        <v>8</v>
      </c>
      <c r="AC11">
        <v>6</v>
      </c>
      <c r="AD11">
        <f t="shared" si="11"/>
        <v>21</v>
      </c>
      <c r="AE11">
        <v>3</v>
      </c>
    </row>
    <row r="12" spans="1:31" x14ac:dyDescent="0.15">
      <c r="A12">
        <v>1</v>
      </c>
      <c r="B12" s="84">
        <v>2011</v>
      </c>
      <c r="C12" s="102">
        <v>1213</v>
      </c>
      <c r="D12" s="104">
        <v>3</v>
      </c>
      <c r="E12" s="102" t="s">
        <v>260</v>
      </c>
      <c r="F12">
        <f t="shared" si="0"/>
        <v>2</v>
      </c>
      <c r="H12" s="102">
        <v>9</v>
      </c>
      <c r="I12" s="80">
        <v>4000</v>
      </c>
      <c r="J12" s="80">
        <v>2016</v>
      </c>
      <c r="K12" s="80"/>
      <c r="L12" s="74"/>
      <c r="M12">
        <f t="shared" si="1"/>
        <v>5</v>
      </c>
      <c r="N12">
        <f t="shared" si="2"/>
        <v>1</v>
      </c>
      <c r="O12">
        <f t="shared" si="3"/>
        <v>0</v>
      </c>
      <c r="P12">
        <f t="shared" si="4"/>
        <v>0</v>
      </c>
      <c r="Q12">
        <f t="shared" si="12"/>
        <v>6</v>
      </c>
      <c r="R12" s="73" t="str">
        <f t="shared" si="5"/>
        <v>刻耳柏洛斯</v>
      </c>
      <c r="S12" s="73" t="str">
        <f t="shared" si="6"/>
        <v>剑齿虎</v>
      </c>
      <c r="T12" s="73">
        <f t="shared" si="7"/>
        <v>0</v>
      </c>
      <c r="U12" s="73">
        <f t="shared" si="8"/>
        <v>0</v>
      </c>
      <c r="V12">
        <f t="shared" si="9"/>
        <v>20064256</v>
      </c>
      <c r="W12">
        <f t="shared" si="13"/>
        <v>1</v>
      </c>
      <c r="X12">
        <f t="shared" si="14"/>
        <v>1</v>
      </c>
      <c r="Y12">
        <f t="shared" si="15"/>
        <v>2</v>
      </c>
      <c r="Z12">
        <f t="shared" si="16"/>
        <v>2</v>
      </c>
      <c r="AB12">
        <v>9</v>
      </c>
      <c r="AC12">
        <v>37</v>
      </c>
      <c r="AD12">
        <f t="shared" si="11"/>
        <v>23</v>
      </c>
      <c r="AE12">
        <v>3</v>
      </c>
    </row>
    <row r="13" spans="1:31" x14ac:dyDescent="0.15">
      <c r="A13">
        <v>1</v>
      </c>
      <c r="B13" s="84">
        <v>2005</v>
      </c>
      <c r="C13" s="102">
        <v>1217</v>
      </c>
      <c r="D13" s="104">
        <v>3</v>
      </c>
      <c r="E13" s="102" t="s">
        <v>261</v>
      </c>
      <c r="F13">
        <f t="shared" si="0"/>
        <v>1</v>
      </c>
      <c r="H13" s="102">
        <v>10</v>
      </c>
      <c r="I13" s="80">
        <v>4036</v>
      </c>
      <c r="J13" s="80">
        <v>4027</v>
      </c>
      <c r="K13" s="80">
        <v>4007</v>
      </c>
      <c r="L13" s="74"/>
      <c r="M13">
        <f t="shared" si="1"/>
        <v>16</v>
      </c>
      <c r="N13">
        <f t="shared" si="2"/>
        <v>5</v>
      </c>
      <c r="O13">
        <f t="shared" si="3"/>
        <v>16</v>
      </c>
      <c r="P13">
        <f t="shared" si="4"/>
        <v>0</v>
      </c>
      <c r="Q13">
        <f t="shared" si="12"/>
        <v>37</v>
      </c>
      <c r="R13" s="73" t="str">
        <f t="shared" si="5"/>
        <v>贝希摩斯</v>
      </c>
      <c r="S13" s="73" t="str">
        <f t="shared" si="6"/>
        <v>半神木乃伊</v>
      </c>
      <c r="T13" s="73" t="str">
        <f t="shared" si="7"/>
        <v>利维坦</v>
      </c>
      <c r="U13" s="73">
        <f t="shared" si="8"/>
        <v>0</v>
      </c>
      <c r="V13">
        <f t="shared" si="9"/>
        <v>48562074</v>
      </c>
      <c r="W13">
        <f t="shared" si="13"/>
        <v>1</v>
      </c>
      <c r="X13">
        <f t="shared" si="14"/>
        <v>1</v>
      </c>
      <c r="Y13">
        <f t="shared" si="15"/>
        <v>1</v>
      </c>
      <c r="Z13">
        <f t="shared" si="16"/>
        <v>1</v>
      </c>
      <c r="AB13">
        <v>10</v>
      </c>
      <c r="AC13">
        <v>21</v>
      </c>
      <c r="AD13">
        <f t="shared" si="11"/>
        <v>26</v>
      </c>
      <c r="AE13">
        <v>3</v>
      </c>
    </row>
    <row r="14" spans="1:31" x14ac:dyDescent="0.15">
      <c r="A14">
        <v>1</v>
      </c>
      <c r="B14" s="84">
        <v>2010</v>
      </c>
      <c r="C14" s="102">
        <v>1267</v>
      </c>
      <c r="D14" s="104">
        <v>3</v>
      </c>
      <c r="E14" s="102" t="s">
        <v>262</v>
      </c>
      <c r="F14">
        <f t="shared" si="0"/>
        <v>2</v>
      </c>
      <c r="H14" s="102">
        <v>11</v>
      </c>
      <c r="I14" s="80">
        <v>4038</v>
      </c>
      <c r="J14" s="80">
        <v>4025</v>
      </c>
      <c r="K14" s="80">
        <v>4002</v>
      </c>
      <c r="L14" s="74"/>
      <c r="M14">
        <f t="shared" si="1"/>
        <v>5</v>
      </c>
      <c r="N14">
        <f t="shared" si="2"/>
        <v>5</v>
      </c>
      <c r="O14">
        <f t="shared" si="3"/>
        <v>5</v>
      </c>
      <c r="P14">
        <f t="shared" si="4"/>
        <v>0</v>
      </c>
      <c r="Q14">
        <f t="shared" si="12"/>
        <v>15</v>
      </c>
      <c r="R14" s="73" t="str">
        <f t="shared" si="5"/>
        <v>大猿王</v>
      </c>
      <c r="S14" s="73" t="str">
        <f t="shared" si="6"/>
        <v>无头骑士</v>
      </c>
      <c r="T14" s="73" t="str">
        <f t="shared" si="7"/>
        <v>火焰邪魔</v>
      </c>
      <c r="U14" s="73">
        <f t="shared" si="8"/>
        <v>0</v>
      </c>
      <c r="V14">
        <f t="shared" si="9"/>
        <v>48522073</v>
      </c>
      <c r="W14">
        <f t="shared" si="13"/>
        <v>1</v>
      </c>
      <c r="X14">
        <f t="shared" si="14"/>
        <v>1</v>
      </c>
      <c r="Y14">
        <f t="shared" si="15"/>
        <v>1</v>
      </c>
      <c r="Z14">
        <f t="shared" si="16"/>
        <v>1</v>
      </c>
      <c r="AB14">
        <v>11</v>
      </c>
      <c r="AC14">
        <v>32</v>
      </c>
      <c r="AD14">
        <f t="shared" si="11"/>
        <v>32</v>
      </c>
      <c r="AE14">
        <v>4</v>
      </c>
    </row>
    <row r="15" spans="1:31" x14ac:dyDescent="0.15">
      <c r="A15">
        <v>1</v>
      </c>
      <c r="B15" s="84">
        <v>3017</v>
      </c>
      <c r="C15" s="102">
        <v>1328</v>
      </c>
      <c r="D15" s="104">
        <v>3</v>
      </c>
      <c r="E15" s="102" t="s">
        <v>263</v>
      </c>
      <c r="F15">
        <f t="shared" si="0"/>
        <v>2</v>
      </c>
      <c r="H15" s="102">
        <v>12</v>
      </c>
      <c r="I15" s="80">
        <v>4030</v>
      </c>
      <c r="J15" s="80">
        <v>3008</v>
      </c>
      <c r="K15" s="80"/>
      <c r="L15" s="74"/>
      <c r="M15">
        <f t="shared" si="1"/>
        <v>5</v>
      </c>
      <c r="N15">
        <f t="shared" si="2"/>
        <v>1</v>
      </c>
      <c r="O15">
        <f t="shared" si="3"/>
        <v>0</v>
      </c>
      <c r="P15">
        <f t="shared" si="4"/>
        <v>0</v>
      </c>
      <c r="Q15">
        <f t="shared" si="12"/>
        <v>6</v>
      </c>
      <c r="R15" s="73" t="str">
        <f t="shared" si="5"/>
        <v>永生之炎</v>
      </c>
      <c r="S15" s="73" t="str">
        <f t="shared" si="6"/>
        <v>炎魔女</v>
      </c>
      <c r="T15" s="73">
        <f t="shared" si="7"/>
        <v>0</v>
      </c>
      <c r="U15" s="73">
        <f t="shared" si="8"/>
        <v>0</v>
      </c>
      <c r="V15">
        <f t="shared" si="9"/>
        <v>25288964</v>
      </c>
      <c r="W15">
        <f t="shared" si="13"/>
        <v>1</v>
      </c>
      <c r="X15">
        <f t="shared" si="14"/>
        <v>1</v>
      </c>
      <c r="Y15">
        <f t="shared" si="15"/>
        <v>2</v>
      </c>
      <c r="Z15">
        <f t="shared" si="16"/>
        <v>2</v>
      </c>
      <c r="AB15">
        <v>12</v>
      </c>
      <c r="AC15">
        <v>2</v>
      </c>
      <c r="AD15">
        <f t="shared" si="11"/>
        <v>33</v>
      </c>
      <c r="AE15">
        <v>4</v>
      </c>
    </row>
    <row r="16" spans="1:31" x14ac:dyDescent="0.15">
      <c r="A16">
        <v>1</v>
      </c>
      <c r="B16" s="84">
        <v>2012</v>
      </c>
      <c r="C16" s="102">
        <v>1373</v>
      </c>
      <c r="D16" s="104">
        <v>3</v>
      </c>
      <c r="E16" s="102" t="s">
        <v>264</v>
      </c>
      <c r="F16">
        <f t="shared" si="0"/>
        <v>2</v>
      </c>
      <c r="H16" s="102">
        <v>13</v>
      </c>
      <c r="I16" s="80">
        <v>4031</v>
      </c>
      <c r="J16" s="80">
        <v>4028</v>
      </c>
      <c r="K16" s="80"/>
      <c r="L16" s="74"/>
      <c r="M16">
        <f t="shared" si="1"/>
        <v>5</v>
      </c>
      <c r="N16">
        <f t="shared" si="2"/>
        <v>16</v>
      </c>
      <c r="O16">
        <f t="shared" si="3"/>
        <v>0</v>
      </c>
      <c r="P16">
        <f t="shared" si="4"/>
        <v>0</v>
      </c>
      <c r="Q16">
        <f t="shared" si="12"/>
        <v>21</v>
      </c>
      <c r="R16" s="73" t="str">
        <f t="shared" si="5"/>
        <v>绝对零度</v>
      </c>
      <c r="S16" s="73" t="str">
        <f t="shared" si="6"/>
        <v>霜巨人</v>
      </c>
      <c r="T16" s="73">
        <f t="shared" si="7"/>
        <v>0</v>
      </c>
      <c r="U16" s="73">
        <f t="shared" si="8"/>
        <v>0</v>
      </c>
      <c r="V16">
        <f t="shared" si="9"/>
        <v>32473745</v>
      </c>
      <c r="W16">
        <f t="shared" si="13"/>
        <v>1</v>
      </c>
      <c r="X16">
        <f t="shared" si="14"/>
        <v>1</v>
      </c>
      <c r="Y16">
        <f t="shared" si="15"/>
        <v>2</v>
      </c>
      <c r="Z16">
        <f t="shared" si="16"/>
        <v>2</v>
      </c>
      <c r="AB16">
        <v>13</v>
      </c>
      <c r="AC16">
        <v>3</v>
      </c>
      <c r="AD16">
        <f t="shared" si="11"/>
        <v>34</v>
      </c>
      <c r="AE16">
        <v>4</v>
      </c>
    </row>
    <row r="17" spans="1:37" x14ac:dyDescent="0.15">
      <c r="A17">
        <v>1</v>
      </c>
      <c r="B17" s="84">
        <v>3019</v>
      </c>
      <c r="C17" s="102">
        <v>1384</v>
      </c>
      <c r="D17" s="104">
        <v>3</v>
      </c>
      <c r="E17" s="102" t="s">
        <v>265</v>
      </c>
      <c r="F17">
        <f t="shared" si="0"/>
        <v>1</v>
      </c>
      <c r="H17" s="102">
        <v>14</v>
      </c>
      <c r="I17" s="80">
        <v>4022</v>
      </c>
      <c r="J17" s="80">
        <v>3010</v>
      </c>
      <c r="K17" s="80"/>
      <c r="L17" s="74"/>
      <c r="M17">
        <f t="shared" si="1"/>
        <v>5</v>
      </c>
      <c r="N17">
        <f t="shared" si="2"/>
        <v>1</v>
      </c>
      <c r="O17">
        <f t="shared" si="3"/>
        <v>0</v>
      </c>
      <c r="P17">
        <f t="shared" si="4"/>
        <v>0</v>
      </c>
      <c r="Q17">
        <f t="shared" si="12"/>
        <v>6</v>
      </c>
      <c r="R17" s="73" t="str">
        <f t="shared" si="5"/>
        <v>瓦尔基里</v>
      </c>
      <c r="S17" s="73" t="str">
        <f t="shared" si="6"/>
        <v>暗夜少女</v>
      </c>
      <c r="T17" s="73">
        <f t="shared" si="7"/>
        <v>0</v>
      </c>
      <c r="U17" s="73">
        <f t="shared" si="8"/>
        <v>0</v>
      </c>
      <c r="V17">
        <f t="shared" si="9"/>
        <v>25236584</v>
      </c>
      <c r="W17">
        <f t="shared" si="13"/>
        <v>1</v>
      </c>
      <c r="X17">
        <f t="shared" si="14"/>
        <v>1</v>
      </c>
      <c r="Y17">
        <f t="shared" si="15"/>
        <v>2</v>
      </c>
      <c r="Z17">
        <f t="shared" si="16"/>
        <v>2</v>
      </c>
      <c r="AB17">
        <v>14</v>
      </c>
      <c r="AC17">
        <v>33</v>
      </c>
      <c r="AD17">
        <f t="shared" si="11"/>
        <v>37</v>
      </c>
      <c r="AE17">
        <v>5</v>
      </c>
    </row>
    <row r="18" spans="1:37" x14ac:dyDescent="0.15">
      <c r="A18">
        <v>1</v>
      </c>
      <c r="B18" s="84">
        <v>3003</v>
      </c>
      <c r="C18" s="102">
        <v>1407</v>
      </c>
      <c r="D18" s="104">
        <v>3</v>
      </c>
      <c r="E18" s="102" t="s">
        <v>266</v>
      </c>
      <c r="F18">
        <f t="shared" si="0"/>
        <v>2</v>
      </c>
      <c r="H18" s="102">
        <v>15</v>
      </c>
      <c r="I18" s="80">
        <v>4033</v>
      </c>
      <c r="J18" s="80">
        <v>4030</v>
      </c>
      <c r="K18" s="80">
        <v>4021</v>
      </c>
      <c r="L18" s="74"/>
      <c r="M18">
        <f t="shared" si="1"/>
        <v>5</v>
      </c>
      <c r="N18">
        <f t="shared" si="2"/>
        <v>5</v>
      </c>
      <c r="O18">
        <f t="shared" si="3"/>
        <v>5</v>
      </c>
      <c r="P18">
        <f t="shared" si="4"/>
        <v>0</v>
      </c>
      <c r="Q18">
        <f t="shared" si="12"/>
        <v>15</v>
      </c>
      <c r="R18" s="73" t="str">
        <f t="shared" si="5"/>
        <v>暗影之主</v>
      </c>
      <c r="S18" s="73" t="str">
        <f t="shared" si="6"/>
        <v>永生之炎</v>
      </c>
      <c r="T18" s="73" t="str">
        <f t="shared" si="7"/>
        <v>巫妖</v>
      </c>
      <c r="U18" s="73">
        <f t="shared" si="8"/>
        <v>0</v>
      </c>
      <c r="V18">
        <f t="shared" si="9"/>
        <v>48674430</v>
      </c>
      <c r="W18">
        <f t="shared" si="13"/>
        <v>1</v>
      </c>
      <c r="X18">
        <f t="shared" si="14"/>
        <v>1</v>
      </c>
      <c r="Y18">
        <f t="shared" si="15"/>
        <v>1</v>
      </c>
      <c r="Z18">
        <f t="shared" si="16"/>
        <v>1</v>
      </c>
      <c r="AB18">
        <v>15</v>
      </c>
      <c r="AC18">
        <v>34</v>
      </c>
      <c r="AD18">
        <f t="shared" si="11"/>
        <v>40</v>
      </c>
      <c r="AE18">
        <v>5</v>
      </c>
    </row>
    <row r="19" spans="1:37" x14ac:dyDescent="0.15">
      <c r="A19">
        <v>1</v>
      </c>
      <c r="B19" s="84">
        <v>2013</v>
      </c>
      <c r="C19" s="102">
        <v>1423</v>
      </c>
      <c r="D19" s="104">
        <v>3</v>
      </c>
      <c r="E19" s="102" t="s">
        <v>267</v>
      </c>
      <c r="F19">
        <f t="shared" si="0"/>
        <v>2</v>
      </c>
      <c r="H19" s="102">
        <v>16</v>
      </c>
      <c r="I19" s="80">
        <v>4035</v>
      </c>
      <c r="J19" s="80">
        <v>4026</v>
      </c>
      <c r="K19" s="80">
        <v>4019</v>
      </c>
      <c r="L19" s="74"/>
      <c r="M19">
        <f t="shared" si="1"/>
        <v>5</v>
      </c>
      <c r="N19">
        <f t="shared" si="2"/>
        <v>16</v>
      </c>
      <c r="O19">
        <f t="shared" si="3"/>
        <v>16</v>
      </c>
      <c r="P19">
        <f t="shared" si="4"/>
        <v>0</v>
      </c>
      <c r="Q19">
        <f t="shared" si="12"/>
        <v>37</v>
      </c>
      <c r="R19" s="73" t="str">
        <f t="shared" si="5"/>
        <v>薇薇安</v>
      </c>
      <c r="S19" s="73" t="str">
        <f t="shared" si="6"/>
        <v>灵魂收割者</v>
      </c>
      <c r="T19" s="73" t="str">
        <f t="shared" si="7"/>
        <v>夜叉</v>
      </c>
      <c r="U19" s="73">
        <f t="shared" si="8"/>
        <v>0</v>
      </c>
      <c r="V19">
        <f t="shared" si="9"/>
        <v>48642262</v>
      </c>
      <c r="W19">
        <f t="shared" si="13"/>
        <v>1</v>
      </c>
      <c r="X19">
        <f t="shared" si="14"/>
        <v>1</v>
      </c>
      <c r="Y19">
        <f t="shared" si="15"/>
        <v>1</v>
      </c>
      <c r="Z19">
        <f t="shared" si="16"/>
        <v>1</v>
      </c>
      <c r="AB19">
        <v>16</v>
      </c>
      <c r="AC19">
        <v>23</v>
      </c>
      <c r="AD19">
        <f t="shared" si="11"/>
        <v>51</v>
      </c>
      <c r="AE19">
        <v>5</v>
      </c>
    </row>
    <row r="20" spans="1:37" x14ac:dyDescent="0.15">
      <c r="A20">
        <v>1</v>
      </c>
      <c r="B20" s="84">
        <v>3004</v>
      </c>
      <c r="C20" s="102">
        <v>1449</v>
      </c>
      <c r="D20" s="104">
        <v>3</v>
      </c>
      <c r="E20" s="102" t="s">
        <v>268</v>
      </c>
      <c r="F20">
        <f t="shared" si="0"/>
        <v>2</v>
      </c>
      <c r="H20" s="102">
        <v>17</v>
      </c>
      <c r="I20" s="80">
        <v>4019</v>
      </c>
      <c r="J20" s="80">
        <v>4012</v>
      </c>
      <c r="K20" s="80"/>
      <c r="L20" s="74"/>
      <c r="M20">
        <f t="shared" si="1"/>
        <v>16</v>
      </c>
      <c r="N20">
        <f t="shared" si="2"/>
        <v>5</v>
      </c>
      <c r="O20">
        <f t="shared" si="3"/>
        <v>0</v>
      </c>
      <c r="P20">
        <f t="shared" si="4"/>
        <v>0</v>
      </c>
      <c r="Q20">
        <f t="shared" si="12"/>
        <v>21</v>
      </c>
      <c r="R20" s="73" t="str">
        <f t="shared" si="5"/>
        <v>夜叉</v>
      </c>
      <c r="S20" s="73" t="str">
        <f t="shared" si="6"/>
        <v>大天狗</v>
      </c>
      <c r="T20" s="73">
        <f t="shared" si="7"/>
        <v>0</v>
      </c>
      <c r="U20" s="73">
        <f t="shared" si="8"/>
        <v>0</v>
      </c>
      <c r="V20">
        <f t="shared" si="9"/>
        <v>32248505</v>
      </c>
      <c r="W20">
        <f t="shared" si="13"/>
        <v>1</v>
      </c>
      <c r="X20">
        <f t="shared" si="14"/>
        <v>1</v>
      </c>
      <c r="Y20">
        <f t="shared" si="15"/>
        <v>2</v>
      </c>
      <c r="Z20">
        <f t="shared" si="16"/>
        <v>2</v>
      </c>
      <c r="AB20">
        <v>17</v>
      </c>
      <c r="AC20">
        <v>26</v>
      </c>
      <c r="AD20">
        <f t="shared" si="11"/>
        <v>59</v>
      </c>
      <c r="AE20">
        <v>6</v>
      </c>
    </row>
    <row r="21" spans="1:37" x14ac:dyDescent="0.15">
      <c r="A21">
        <v>1</v>
      </c>
      <c r="B21" s="84">
        <v>2009</v>
      </c>
      <c r="C21" s="102">
        <v>1450</v>
      </c>
      <c r="D21" s="104">
        <v>3</v>
      </c>
      <c r="E21" s="102" t="s">
        <v>269</v>
      </c>
      <c r="F21">
        <f t="shared" si="0"/>
        <v>2</v>
      </c>
      <c r="H21" s="102">
        <v>18</v>
      </c>
      <c r="I21" s="80">
        <v>4036</v>
      </c>
      <c r="J21" s="80">
        <v>4014</v>
      </c>
      <c r="K21" s="80"/>
      <c r="L21" s="74"/>
      <c r="M21">
        <f t="shared" si="1"/>
        <v>16</v>
      </c>
      <c r="N21">
        <f t="shared" si="2"/>
        <v>16</v>
      </c>
      <c r="O21">
        <f t="shared" si="3"/>
        <v>0</v>
      </c>
      <c r="P21">
        <f t="shared" si="4"/>
        <v>0</v>
      </c>
      <c r="Q21">
        <f t="shared" si="12"/>
        <v>32</v>
      </c>
      <c r="R21" s="73" t="str">
        <f t="shared" si="5"/>
        <v>贝希摩斯</v>
      </c>
      <c r="S21" s="73" t="str">
        <f t="shared" si="6"/>
        <v>迦楼罗</v>
      </c>
      <c r="T21" s="73">
        <f t="shared" si="7"/>
        <v>0</v>
      </c>
      <c r="U21" s="73">
        <f t="shared" si="8"/>
        <v>0</v>
      </c>
      <c r="V21">
        <f t="shared" si="9"/>
        <v>32401492</v>
      </c>
      <c r="W21">
        <f t="shared" si="13"/>
        <v>1</v>
      </c>
      <c r="X21">
        <f t="shared" si="14"/>
        <v>1</v>
      </c>
      <c r="Y21">
        <f t="shared" si="15"/>
        <v>2</v>
      </c>
      <c r="Z21">
        <f t="shared" si="16"/>
        <v>2</v>
      </c>
      <c r="AB21">
        <v>18</v>
      </c>
      <c r="AC21">
        <v>10</v>
      </c>
      <c r="AD21">
        <f t="shared" si="11"/>
        <v>65</v>
      </c>
      <c r="AE21">
        <v>6</v>
      </c>
    </row>
    <row r="22" spans="1:37" x14ac:dyDescent="0.15">
      <c r="A22">
        <v>1</v>
      </c>
      <c r="B22" s="84">
        <v>2016</v>
      </c>
      <c r="C22" s="102">
        <v>1463</v>
      </c>
      <c r="D22" s="104">
        <v>3</v>
      </c>
      <c r="E22" s="102" t="s">
        <v>270</v>
      </c>
      <c r="F22">
        <f t="shared" si="0"/>
        <v>2</v>
      </c>
      <c r="H22" s="102">
        <v>19</v>
      </c>
      <c r="I22" s="80">
        <v>3015</v>
      </c>
      <c r="J22" s="80">
        <v>3013</v>
      </c>
      <c r="K22" s="80"/>
      <c r="L22" s="74"/>
      <c r="M22">
        <f t="shared" si="1"/>
        <v>1</v>
      </c>
      <c r="N22">
        <f t="shared" si="2"/>
        <v>1</v>
      </c>
      <c r="O22">
        <f t="shared" si="3"/>
        <v>0</v>
      </c>
      <c r="P22">
        <f t="shared" si="4"/>
        <v>0</v>
      </c>
      <c r="Q22">
        <f t="shared" si="12"/>
        <v>2</v>
      </c>
      <c r="R22" s="73" t="str">
        <f t="shared" si="5"/>
        <v>古树精</v>
      </c>
      <c r="S22" s="73" t="str">
        <f t="shared" si="6"/>
        <v>独角兽</v>
      </c>
      <c r="T22" s="73">
        <f t="shared" si="7"/>
        <v>0</v>
      </c>
      <c r="U22" s="73">
        <f t="shared" si="8"/>
        <v>0</v>
      </c>
      <c r="V22">
        <f t="shared" si="9"/>
        <v>18168394</v>
      </c>
      <c r="W22">
        <f t="shared" si="13"/>
        <v>1</v>
      </c>
      <c r="X22">
        <f t="shared" si="14"/>
        <v>1</v>
      </c>
      <c r="Y22">
        <f t="shared" si="15"/>
        <v>2</v>
      </c>
      <c r="Z22">
        <f t="shared" si="16"/>
        <v>2</v>
      </c>
      <c r="AC22">
        <v>7</v>
      </c>
    </row>
    <row r="23" spans="1:37" x14ac:dyDescent="0.15">
      <c r="A23">
        <v>1</v>
      </c>
      <c r="B23" s="84">
        <v>3006</v>
      </c>
      <c r="C23" s="102">
        <v>1482</v>
      </c>
      <c r="D23" s="104">
        <v>3</v>
      </c>
      <c r="E23" s="102" t="s">
        <v>271</v>
      </c>
      <c r="F23">
        <f t="shared" si="0"/>
        <v>2</v>
      </c>
      <c r="H23" s="102">
        <v>20</v>
      </c>
      <c r="I23" s="80">
        <v>3000</v>
      </c>
      <c r="J23" s="80">
        <v>2006</v>
      </c>
      <c r="K23" s="80"/>
      <c r="L23" s="74"/>
      <c r="M23">
        <f t="shared" si="1"/>
        <v>1</v>
      </c>
      <c r="N23">
        <f t="shared" si="2"/>
        <v>1</v>
      </c>
      <c r="O23">
        <f t="shared" si="3"/>
        <v>0</v>
      </c>
      <c r="P23">
        <f t="shared" si="4"/>
        <v>0</v>
      </c>
      <c r="Q23">
        <f t="shared" si="12"/>
        <v>2</v>
      </c>
      <c r="R23" s="73" t="str">
        <f t="shared" si="5"/>
        <v>大恶魔</v>
      </c>
      <c r="S23" s="73" t="str">
        <f t="shared" si="6"/>
        <v>眼魔</v>
      </c>
      <c r="T23" s="73">
        <f t="shared" si="7"/>
        <v>0</v>
      </c>
      <c r="U23" s="73">
        <f t="shared" si="8"/>
        <v>0</v>
      </c>
      <c r="V23">
        <f t="shared" si="9"/>
        <v>13024036</v>
      </c>
      <c r="W23">
        <f t="shared" si="13"/>
        <v>1</v>
      </c>
      <c r="X23">
        <f t="shared" si="14"/>
        <v>1</v>
      </c>
      <c r="Y23">
        <f t="shared" si="15"/>
        <v>2</v>
      </c>
      <c r="Z23">
        <f t="shared" si="16"/>
        <v>2</v>
      </c>
      <c r="AC23">
        <v>0</v>
      </c>
    </row>
    <row r="24" spans="1:37" x14ac:dyDescent="0.15">
      <c r="A24">
        <v>1</v>
      </c>
      <c r="B24" s="84">
        <v>3013</v>
      </c>
      <c r="C24" s="102">
        <v>1483</v>
      </c>
      <c r="D24" s="104">
        <v>3</v>
      </c>
      <c r="E24" s="102" t="s">
        <v>272</v>
      </c>
      <c r="F24">
        <f t="shared" si="0"/>
        <v>2</v>
      </c>
      <c r="H24" s="102">
        <v>21</v>
      </c>
      <c r="I24" s="80">
        <v>3009</v>
      </c>
      <c r="J24" s="80">
        <v>3004</v>
      </c>
      <c r="K24" s="80">
        <v>2010</v>
      </c>
      <c r="L24" s="74"/>
      <c r="M24">
        <f t="shared" si="1"/>
        <v>1</v>
      </c>
      <c r="N24">
        <f t="shared" si="2"/>
        <v>1</v>
      </c>
      <c r="O24">
        <f t="shared" si="3"/>
        <v>1</v>
      </c>
      <c r="P24">
        <f t="shared" si="4"/>
        <v>0</v>
      </c>
      <c r="Q24">
        <f t="shared" si="12"/>
        <v>3</v>
      </c>
      <c r="R24" s="73" t="str">
        <f t="shared" si="5"/>
        <v>辉光</v>
      </c>
      <c r="S24" s="73" t="str">
        <f t="shared" si="6"/>
        <v>般若</v>
      </c>
      <c r="T24" s="73" t="str">
        <f t="shared" si="7"/>
        <v>姑获鸟</v>
      </c>
      <c r="U24" s="73">
        <f t="shared" si="8"/>
        <v>0</v>
      </c>
      <c r="V24">
        <f t="shared" si="9"/>
        <v>22118197</v>
      </c>
      <c r="W24">
        <f t="shared" si="13"/>
        <v>1</v>
      </c>
      <c r="X24">
        <f t="shared" si="14"/>
        <v>1</v>
      </c>
      <c r="Y24">
        <f t="shared" si="15"/>
        <v>1</v>
      </c>
      <c r="Z24">
        <f t="shared" si="16"/>
        <v>1</v>
      </c>
    </row>
    <row r="25" spans="1:37" x14ac:dyDescent="0.15">
      <c r="A25">
        <v>1</v>
      </c>
      <c r="B25" s="84">
        <v>2003</v>
      </c>
      <c r="C25" s="102">
        <v>1585</v>
      </c>
      <c r="D25" s="104">
        <v>3</v>
      </c>
      <c r="E25" s="102" t="s">
        <v>273</v>
      </c>
      <c r="F25">
        <f t="shared" si="0"/>
        <v>2</v>
      </c>
      <c r="H25" s="102">
        <v>22</v>
      </c>
      <c r="I25" s="80">
        <v>2015</v>
      </c>
      <c r="J25" s="80">
        <v>2012</v>
      </c>
      <c r="K25" s="80"/>
      <c r="L25" s="74"/>
      <c r="M25">
        <f t="shared" si="1"/>
        <v>1</v>
      </c>
      <c r="N25">
        <f t="shared" si="2"/>
        <v>1</v>
      </c>
      <c r="O25">
        <f t="shared" si="3"/>
        <v>0</v>
      </c>
      <c r="P25">
        <f t="shared" si="4"/>
        <v>0</v>
      </c>
      <c r="Q25">
        <f t="shared" si="12"/>
        <v>2</v>
      </c>
      <c r="R25" s="73" t="str">
        <f t="shared" si="5"/>
        <v>吸血鬼</v>
      </c>
      <c r="S25" s="73" t="str">
        <f t="shared" si="6"/>
        <v>狼人</v>
      </c>
      <c r="T25" s="73">
        <f t="shared" si="7"/>
        <v>0</v>
      </c>
      <c r="U25" s="73">
        <f t="shared" si="8"/>
        <v>0</v>
      </c>
      <c r="V25">
        <f t="shared" si="9"/>
        <v>8108369</v>
      </c>
      <c r="W25">
        <f t="shared" si="13"/>
        <v>1</v>
      </c>
      <c r="X25">
        <f t="shared" si="14"/>
        <v>1</v>
      </c>
      <c r="Y25">
        <f t="shared" si="15"/>
        <v>2</v>
      </c>
      <c r="Z25">
        <f t="shared" si="16"/>
        <v>2</v>
      </c>
    </row>
    <row r="26" spans="1:37" x14ac:dyDescent="0.15">
      <c r="A26">
        <v>1</v>
      </c>
      <c r="B26" s="103">
        <v>3000</v>
      </c>
      <c r="C26" s="102">
        <v>1647</v>
      </c>
      <c r="D26" s="104">
        <v>3</v>
      </c>
      <c r="E26" s="102" t="s">
        <v>274</v>
      </c>
      <c r="F26">
        <f t="shared" si="0"/>
        <v>2</v>
      </c>
      <c r="H26" s="102">
        <v>23</v>
      </c>
      <c r="I26" s="80">
        <v>3017</v>
      </c>
      <c r="J26" s="80">
        <v>3016</v>
      </c>
      <c r="K26" s="80"/>
      <c r="L26" s="74"/>
      <c r="M26">
        <f t="shared" si="1"/>
        <v>1</v>
      </c>
      <c r="N26">
        <f t="shared" si="2"/>
        <v>1</v>
      </c>
      <c r="O26">
        <f t="shared" si="3"/>
        <v>0</v>
      </c>
      <c r="P26">
        <f t="shared" si="4"/>
        <v>0</v>
      </c>
      <c r="Q26">
        <f t="shared" si="12"/>
        <v>2</v>
      </c>
      <c r="R26" s="73" t="str">
        <f t="shared" si="5"/>
        <v>狮鹫</v>
      </c>
      <c r="S26" s="73" t="str">
        <f t="shared" si="6"/>
        <v>佩利冬</v>
      </c>
      <c r="T26" s="73">
        <f t="shared" si="7"/>
        <v>0</v>
      </c>
      <c r="U26" s="73">
        <f t="shared" si="8"/>
        <v>0</v>
      </c>
      <c r="V26">
        <f t="shared" si="9"/>
        <v>18198545</v>
      </c>
      <c r="W26">
        <f t="shared" si="13"/>
        <v>1</v>
      </c>
      <c r="X26">
        <f t="shared" si="14"/>
        <v>1</v>
      </c>
      <c r="Y26">
        <f t="shared" si="15"/>
        <v>2</v>
      </c>
      <c r="Z26">
        <f t="shared" si="16"/>
        <v>2</v>
      </c>
      <c r="AD26">
        <v>1</v>
      </c>
      <c r="AE26">
        <v>2</v>
      </c>
      <c r="AF26">
        <v>3</v>
      </c>
    </row>
    <row r="27" spans="1:37" x14ac:dyDescent="0.15">
      <c r="A27">
        <v>1</v>
      </c>
      <c r="B27" s="103">
        <v>3010</v>
      </c>
      <c r="C27" s="102">
        <v>1675</v>
      </c>
      <c r="D27" s="104">
        <v>3</v>
      </c>
      <c r="E27" s="102" t="s">
        <v>275</v>
      </c>
      <c r="F27">
        <f t="shared" si="0"/>
        <v>2</v>
      </c>
      <c r="H27" s="102">
        <v>24</v>
      </c>
      <c r="I27" s="82">
        <v>4041</v>
      </c>
      <c r="J27" s="82">
        <v>4024</v>
      </c>
      <c r="K27" s="82">
        <v>4019</v>
      </c>
      <c r="L27" s="74"/>
      <c r="M27">
        <f t="shared" si="1"/>
        <v>12</v>
      </c>
      <c r="N27">
        <f t="shared" si="2"/>
        <v>5</v>
      </c>
      <c r="O27">
        <f t="shared" si="3"/>
        <v>16</v>
      </c>
      <c r="P27">
        <f t="shared" si="4"/>
        <v>0</v>
      </c>
      <c r="Q27">
        <f t="shared" si="12"/>
        <v>33</v>
      </c>
      <c r="R27" s="73" t="str">
        <f t="shared" si="5"/>
        <v>新英雄1</v>
      </c>
      <c r="S27" s="73" t="str">
        <f t="shared" si="6"/>
        <v>鲜血女王</v>
      </c>
      <c r="T27" s="73" t="str">
        <f t="shared" si="7"/>
        <v>夜叉</v>
      </c>
      <c r="U27" s="73">
        <f t="shared" si="8"/>
        <v>0</v>
      </c>
      <c r="V27">
        <f t="shared" si="9"/>
        <v>48674618</v>
      </c>
      <c r="W27">
        <f t="shared" si="13"/>
        <v>1</v>
      </c>
      <c r="X27">
        <f t="shared" si="14"/>
        <v>1</v>
      </c>
      <c r="Y27">
        <f t="shared" si="15"/>
        <v>1</v>
      </c>
      <c r="Z27">
        <f t="shared" si="16"/>
        <v>1</v>
      </c>
      <c r="AB27" s="158" t="s">
        <v>276</v>
      </c>
      <c r="AC27" s="2" t="s">
        <v>227</v>
      </c>
      <c r="AD27" t="s">
        <v>277</v>
      </c>
      <c r="AE27" t="s">
        <v>278</v>
      </c>
      <c r="AF27" t="s">
        <v>279</v>
      </c>
      <c r="AG27" s="2" t="s">
        <v>246</v>
      </c>
    </row>
    <row r="28" spans="1:37" x14ac:dyDescent="0.15">
      <c r="A28">
        <v>1</v>
      </c>
      <c r="B28" s="103">
        <v>3012</v>
      </c>
      <c r="C28" s="102">
        <v>1680</v>
      </c>
      <c r="D28" s="104">
        <v>3</v>
      </c>
      <c r="E28" s="102" t="s">
        <v>280</v>
      </c>
      <c r="F28">
        <f t="shared" si="0"/>
        <v>2</v>
      </c>
      <c r="H28" s="102">
        <v>25</v>
      </c>
      <c r="I28" s="82">
        <v>4042</v>
      </c>
      <c r="J28" s="82">
        <v>4036</v>
      </c>
      <c r="K28" s="82">
        <v>4002</v>
      </c>
      <c r="L28" s="74"/>
      <c r="M28">
        <f t="shared" si="1"/>
        <v>13</v>
      </c>
      <c r="N28">
        <f t="shared" si="2"/>
        <v>16</v>
      </c>
      <c r="O28">
        <f t="shared" si="3"/>
        <v>5</v>
      </c>
      <c r="P28">
        <f t="shared" si="4"/>
        <v>0</v>
      </c>
      <c r="Q28">
        <f t="shared" si="12"/>
        <v>34</v>
      </c>
      <c r="R28" s="73" t="str">
        <f t="shared" si="5"/>
        <v>新英雄2</v>
      </c>
      <c r="S28" s="73" t="str">
        <f t="shared" si="6"/>
        <v>贝希摩斯</v>
      </c>
      <c r="T28" s="73" t="str">
        <f t="shared" si="7"/>
        <v>火焰邪魔</v>
      </c>
      <c r="U28" s="73">
        <f t="shared" si="8"/>
        <v>0</v>
      </c>
      <c r="V28">
        <f t="shared" si="9"/>
        <v>48643064</v>
      </c>
      <c r="W28">
        <f t="shared" si="13"/>
        <v>1</v>
      </c>
      <c r="X28">
        <f t="shared" si="14"/>
        <v>1</v>
      </c>
      <c r="Y28">
        <f t="shared" si="15"/>
        <v>1</v>
      </c>
      <c r="Z28">
        <f t="shared" si="16"/>
        <v>1</v>
      </c>
      <c r="AB28" s="159"/>
      <c r="AC28">
        <v>1</v>
      </c>
      <c r="AD28">
        <v>1800</v>
      </c>
      <c r="AE28">
        <v>1500</v>
      </c>
      <c r="AF28">
        <v>20000</v>
      </c>
      <c r="AG28">
        <v>3</v>
      </c>
      <c r="AJ28">
        <v>1</v>
      </c>
      <c r="AK28" t="s">
        <v>281</v>
      </c>
    </row>
    <row r="29" spans="1:37" x14ac:dyDescent="0.15">
      <c r="A29">
        <v>1</v>
      </c>
      <c r="B29" s="103">
        <v>3008</v>
      </c>
      <c r="C29" s="102">
        <v>1841</v>
      </c>
      <c r="D29" s="104">
        <v>3</v>
      </c>
      <c r="E29" s="102" t="s">
        <v>282</v>
      </c>
      <c r="F29">
        <f t="shared" si="0"/>
        <v>2</v>
      </c>
      <c r="H29" s="102">
        <v>26</v>
      </c>
      <c r="I29" s="82">
        <v>4041</v>
      </c>
      <c r="J29" s="82">
        <v>4023</v>
      </c>
      <c r="K29" s="82">
        <v>4007</v>
      </c>
      <c r="L29" s="74"/>
      <c r="M29">
        <f t="shared" si="1"/>
        <v>12</v>
      </c>
      <c r="N29">
        <f t="shared" si="2"/>
        <v>5</v>
      </c>
      <c r="O29">
        <f t="shared" si="3"/>
        <v>16</v>
      </c>
      <c r="P29">
        <f t="shared" si="4"/>
        <v>0</v>
      </c>
      <c r="Q29">
        <f t="shared" si="12"/>
        <v>33</v>
      </c>
      <c r="R29" s="73" t="str">
        <f t="shared" si="5"/>
        <v>新英雄1</v>
      </c>
      <c r="S29" s="73" t="str">
        <f t="shared" si="6"/>
        <v>阿努比斯</v>
      </c>
      <c r="T29" s="73" t="str">
        <f t="shared" si="7"/>
        <v>利维坦</v>
      </c>
      <c r="U29" s="73">
        <f t="shared" si="8"/>
        <v>0</v>
      </c>
      <c r="V29">
        <f t="shared" si="9"/>
        <v>48570259</v>
      </c>
      <c r="W29">
        <f t="shared" si="13"/>
        <v>1</v>
      </c>
      <c r="X29">
        <f t="shared" si="14"/>
        <v>1</v>
      </c>
      <c r="Y29">
        <f t="shared" si="15"/>
        <v>1</v>
      </c>
      <c r="Z29">
        <f t="shared" si="16"/>
        <v>1</v>
      </c>
      <c r="AB29" s="159"/>
      <c r="AC29">
        <v>2</v>
      </c>
      <c r="AD29">
        <v>6000</v>
      </c>
      <c r="AE29">
        <v>5000</v>
      </c>
      <c r="AF29">
        <v>60000</v>
      </c>
      <c r="AG29">
        <v>5</v>
      </c>
      <c r="AJ29">
        <v>2</v>
      </c>
      <c r="AK29" t="s">
        <v>283</v>
      </c>
    </row>
    <row r="30" spans="1:37" x14ac:dyDescent="0.15">
      <c r="A30">
        <v>1</v>
      </c>
      <c r="B30" s="103">
        <v>3001</v>
      </c>
      <c r="C30" s="102">
        <v>1864</v>
      </c>
      <c r="D30" s="104">
        <v>3</v>
      </c>
      <c r="E30" s="102" t="s">
        <v>284</v>
      </c>
      <c r="F30">
        <f t="shared" si="0"/>
        <v>2</v>
      </c>
      <c r="H30" s="102">
        <v>27</v>
      </c>
      <c r="I30" s="82">
        <v>4042</v>
      </c>
      <c r="J30" s="82">
        <v>4035</v>
      </c>
      <c r="K30" s="82">
        <v>4016</v>
      </c>
      <c r="L30" s="74"/>
      <c r="M30">
        <f t="shared" si="1"/>
        <v>13</v>
      </c>
      <c r="N30">
        <f t="shared" si="2"/>
        <v>5</v>
      </c>
      <c r="O30">
        <f t="shared" si="3"/>
        <v>5</v>
      </c>
      <c r="P30">
        <f t="shared" si="4"/>
        <v>0</v>
      </c>
      <c r="Q30">
        <f t="shared" si="12"/>
        <v>23</v>
      </c>
      <c r="R30" s="73" t="str">
        <f t="shared" si="5"/>
        <v>新英雄2</v>
      </c>
      <c r="S30" s="73" t="str">
        <f t="shared" si="6"/>
        <v>薇薇安</v>
      </c>
      <c r="T30" s="73" t="str">
        <f t="shared" si="7"/>
        <v>巴哈姆特</v>
      </c>
      <c r="U30" s="73">
        <f t="shared" si="8"/>
        <v>0</v>
      </c>
      <c r="V30">
        <f t="shared" si="9"/>
        <v>48747245</v>
      </c>
      <c r="W30">
        <f t="shared" si="13"/>
        <v>1</v>
      </c>
      <c r="X30">
        <f t="shared" si="14"/>
        <v>1</v>
      </c>
      <c r="Y30">
        <f t="shared" si="15"/>
        <v>1</v>
      </c>
      <c r="Z30">
        <f t="shared" si="16"/>
        <v>1</v>
      </c>
      <c r="AB30" s="159"/>
      <c r="AC30">
        <v>3</v>
      </c>
      <c r="AD30">
        <v>10000</v>
      </c>
      <c r="AE30">
        <v>8000</v>
      </c>
      <c r="AF30">
        <v>100000</v>
      </c>
      <c r="AG30">
        <v>7</v>
      </c>
      <c r="AJ30">
        <v>3</v>
      </c>
      <c r="AK30" t="s">
        <v>285</v>
      </c>
    </row>
    <row r="31" spans="1:37" x14ac:dyDescent="0.15">
      <c r="A31">
        <v>1</v>
      </c>
      <c r="B31" s="103">
        <v>3016</v>
      </c>
      <c r="C31" s="102">
        <v>1881</v>
      </c>
      <c r="D31" s="104">
        <v>3</v>
      </c>
      <c r="E31" s="102" t="s">
        <v>286</v>
      </c>
      <c r="F31">
        <f t="shared" si="0"/>
        <v>2</v>
      </c>
      <c r="H31" s="102">
        <v>28</v>
      </c>
      <c r="I31" s="82">
        <v>4031</v>
      </c>
      <c r="J31" s="82">
        <v>4026</v>
      </c>
      <c r="K31" s="82">
        <v>4000</v>
      </c>
      <c r="L31" s="74"/>
      <c r="M31">
        <f t="shared" si="1"/>
        <v>5</v>
      </c>
      <c r="N31">
        <f t="shared" si="2"/>
        <v>16</v>
      </c>
      <c r="O31">
        <f t="shared" si="3"/>
        <v>5</v>
      </c>
      <c r="P31">
        <f t="shared" si="4"/>
        <v>0</v>
      </c>
      <c r="Q31">
        <f t="shared" si="12"/>
        <v>26</v>
      </c>
      <c r="R31" s="73" t="str">
        <f t="shared" si="5"/>
        <v>绝对零度</v>
      </c>
      <c r="S31" s="73" t="str">
        <f t="shared" si="6"/>
        <v>灵魂收割者</v>
      </c>
      <c r="T31" s="73" t="str">
        <f t="shared" si="7"/>
        <v>刻耳柏洛斯</v>
      </c>
      <c r="U31" s="73">
        <f t="shared" si="8"/>
        <v>0</v>
      </c>
      <c r="V31">
        <f t="shared" si="9"/>
        <v>48457637</v>
      </c>
      <c r="W31">
        <f t="shared" si="13"/>
        <v>1</v>
      </c>
      <c r="X31">
        <f t="shared" si="14"/>
        <v>1</v>
      </c>
      <c r="Y31">
        <f t="shared" si="15"/>
        <v>1</v>
      </c>
      <c r="Z31">
        <f t="shared" si="16"/>
        <v>1</v>
      </c>
      <c r="AB31" s="159"/>
      <c r="AC31">
        <v>4</v>
      </c>
      <c r="AD31">
        <v>25000</v>
      </c>
      <c r="AE31">
        <f>AE30*2</f>
        <v>16000</v>
      </c>
      <c r="AF31">
        <f>AF30*2</f>
        <v>200000</v>
      </c>
      <c r="AG31">
        <v>8</v>
      </c>
      <c r="AJ31">
        <v>4</v>
      </c>
      <c r="AK31" t="s">
        <v>237</v>
      </c>
    </row>
    <row r="32" spans="1:37" x14ac:dyDescent="0.15">
      <c r="A32">
        <v>1</v>
      </c>
      <c r="B32" s="103">
        <v>2015</v>
      </c>
      <c r="C32" s="102">
        <v>1894</v>
      </c>
      <c r="D32" s="104">
        <v>3</v>
      </c>
      <c r="E32" s="102" t="s">
        <v>287</v>
      </c>
      <c r="F32">
        <f t="shared" si="0"/>
        <v>2</v>
      </c>
      <c r="H32" s="102">
        <v>29</v>
      </c>
      <c r="I32" s="82">
        <v>4027</v>
      </c>
      <c r="J32" s="82">
        <v>4014</v>
      </c>
      <c r="K32" s="82">
        <v>4004</v>
      </c>
      <c r="L32" s="74"/>
      <c r="M32">
        <f t="shared" si="1"/>
        <v>5</v>
      </c>
      <c r="N32">
        <f t="shared" si="2"/>
        <v>16</v>
      </c>
      <c r="O32">
        <f t="shared" si="3"/>
        <v>5</v>
      </c>
      <c r="P32">
        <f t="shared" si="4"/>
        <v>0</v>
      </c>
      <c r="Q32">
        <f t="shared" si="12"/>
        <v>26</v>
      </c>
      <c r="R32" s="73" t="str">
        <f t="shared" si="5"/>
        <v>半神木乃伊</v>
      </c>
      <c r="S32" s="73" t="str">
        <f t="shared" si="6"/>
        <v>迦楼罗</v>
      </c>
      <c r="T32" s="73" t="str">
        <f t="shared" si="7"/>
        <v>恶魔领主</v>
      </c>
      <c r="U32" s="73">
        <f t="shared" si="8"/>
        <v>0</v>
      </c>
      <c r="V32">
        <f t="shared" si="9"/>
        <v>48360941</v>
      </c>
      <c r="W32">
        <f t="shared" si="13"/>
        <v>1</v>
      </c>
      <c r="X32">
        <f t="shared" si="14"/>
        <v>1</v>
      </c>
      <c r="Y32">
        <f t="shared" si="15"/>
        <v>1</v>
      </c>
      <c r="Z32">
        <f t="shared" si="16"/>
        <v>1</v>
      </c>
      <c r="AB32" s="159"/>
      <c r="AC32">
        <v>5</v>
      </c>
      <c r="AD32">
        <v>50000</v>
      </c>
      <c r="AE32">
        <f t="shared" ref="AE32:AE33" si="17">AE31*2</f>
        <v>32000</v>
      </c>
      <c r="AF32">
        <f t="shared" ref="AF32:AF33" si="18">AF31*2</f>
        <v>400000</v>
      </c>
      <c r="AG32">
        <v>9</v>
      </c>
      <c r="AJ32">
        <v>5</v>
      </c>
      <c r="AK32" t="s">
        <v>288</v>
      </c>
    </row>
    <row r="33" spans="1:37" x14ac:dyDescent="0.15">
      <c r="A33">
        <v>1</v>
      </c>
      <c r="B33" s="103">
        <v>2007</v>
      </c>
      <c r="C33" s="102">
        <v>1925</v>
      </c>
      <c r="D33" s="104">
        <v>3</v>
      </c>
      <c r="E33" s="102" t="s">
        <v>289</v>
      </c>
      <c r="F33">
        <f t="shared" si="0"/>
        <v>2</v>
      </c>
      <c r="H33" s="102">
        <v>30</v>
      </c>
      <c r="I33" s="82">
        <v>4028</v>
      </c>
      <c r="J33" s="82">
        <v>4009</v>
      </c>
      <c r="K33" s="82">
        <v>4005</v>
      </c>
      <c r="L33" s="74"/>
      <c r="M33">
        <f t="shared" si="1"/>
        <v>16</v>
      </c>
      <c r="N33">
        <f t="shared" si="2"/>
        <v>5</v>
      </c>
      <c r="O33">
        <f t="shared" si="3"/>
        <v>5</v>
      </c>
      <c r="P33">
        <f t="shared" si="4"/>
        <v>0</v>
      </c>
      <c r="Q33">
        <f t="shared" si="12"/>
        <v>26</v>
      </c>
      <c r="R33" s="73" t="str">
        <f t="shared" si="5"/>
        <v>霜巨人</v>
      </c>
      <c r="S33" s="73" t="str">
        <f t="shared" si="6"/>
        <v>八岐大蛇</v>
      </c>
      <c r="T33" s="73" t="str">
        <f t="shared" si="7"/>
        <v>塞壬</v>
      </c>
      <c r="U33" s="73">
        <f t="shared" si="8"/>
        <v>0</v>
      </c>
      <c r="V33">
        <f t="shared" si="9"/>
        <v>48336890</v>
      </c>
      <c r="W33">
        <f t="shared" si="13"/>
        <v>1</v>
      </c>
      <c r="X33">
        <f t="shared" si="14"/>
        <v>1</v>
      </c>
      <c r="Y33">
        <f t="shared" si="15"/>
        <v>1</v>
      </c>
      <c r="Z33">
        <f t="shared" si="16"/>
        <v>1</v>
      </c>
      <c r="AB33" s="159"/>
      <c r="AC33">
        <v>6</v>
      </c>
      <c r="AD33">
        <v>120000</v>
      </c>
      <c r="AE33">
        <f t="shared" si="17"/>
        <v>64000</v>
      </c>
      <c r="AF33">
        <f t="shared" si="18"/>
        <v>800000</v>
      </c>
      <c r="AG33">
        <v>10</v>
      </c>
      <c r="AJ33">
        <v>6</v>
      </c>
      <c r="AK33" t="s">
        <v>239</v>
      </c>
    </row>
    <row r="34" spans="1:37" x14ac:dyDescent="0.15">
      <c r="A34">
        <v>1</v>
      </c>
      <c r="B34" s="103">
        <v>3020</v>
      </c>
      <c r="C34" s="102">
        <v>1940</v>
      </c>
      <c r="D34" s="104">
        <v>3</v>
      </c>
      <c r="E34" s="102" t="s">
        <v>290</v>
      </c>
      <c r="F34">
        <f t="shared" si="0"/>
        <v>2</v>
      </c>
      <c r="H34" s="102">
        <v>31</v>
      </c>
      <c r="I34" s="82">
        <v>4024</v>
      </c>
      <c r="J34" s="82">
        <v>4012</v>
      </c>
      <c r="K34" s="82">
        <v>4006</v>
      </c>
      <c r="L34" s="74"/>
      <c r="M34">
        <f t="shared" si="1"/>
        <v>5</v>
      </c>
      <c r="N34">
        <f t="shared" si="2"/>
        <v>5</v>
      </c>
      <c r="O34">
        <f t="shared" si="3"/>
        <v>5</v>
      </c>
      <c r="P34">
        <f t="shared" si="4"/>
        <v>0</v>
      </c>
      <c r="Q34">
        <f t="shared" si="12"/>
        <v>15</v>
      </c>
      <c r="R34" s="73" t="str">
        <f t="shared" si="5"/>
        <v>鲜血女王</v>
      </c>
      <c r="S34" s="73" t="str">
        <f t="shared" si="6"/>
        <v>大天狗</v>
      </c>
      <c r="T34" s="73" t="str">
        <f t="shared" si="7"/>
        <v>美杜莎</v>
      </c>
      <c r="U34" s="73">
        <f t="shared" si="8"/>
        <v>0</v>
      </c>
      <c r="V34">
        <f t="shared" si="9"/>
        <v>48336756</v>
      </c>
      <c r="W34">
        <f t="shared" si="13"/>
        <v>1</v>
      </c>
      <c r="X34">
        <f t="shared" si="14"/>
        <v>1</v>
      </c>
      <c r="Y34">
        <f t="shared" si="15"/>
        <v>1</v>
      </c>
      <c r="Z34">
        <f t="shared" si="16"/>
        <v>1</v>
      </c>
      <c r="AD34">
        <v>3</v>
      </c>
      <c r="AE34">
        <v>4</v>
      </c>
      <c r="AF34">
        <v>5</v>
      </c>
      <c r="AJ34">
        <v>7</v>
      </c>
      <c r="AK34" t="s">
        <v>291</v>
      </c>
    </row>
    <row r="35" spans="1:37" x14ac:dyDescent="0.15">
      <c r="A35">
        <v>1</v>
      </c>
      <c r="B35" s="103">
        <v>2006</v>
      </c>
      <c r="C35" s="102">
        <v>1943</v>
      </c>
      <c r="D35" s="104">
        <v>3</v>
      </c>
      <c r="E35" s="102" t="s">
        <v>292</v>
      </c>
      <c r="F35">
        <f t="shared" ref="F35:F66" si="19">COUNTIFS($I:$Q,B35)</f>
        <v>2</v>
      </c>
      <c r="H35" s="102">
        <v>32</v>
      </c>
      <c r="I35" s="82">
        <v>4040</v>
      </c>
      <c r="J35" s="82">
        <v>4006</v>
      </c>
      <c r="K35" s="82">
        <v>4002</v>
      </c>
      <c r="L35" s="74"/>
      <c r="M35">
        <f t="shared" si="1"/>
        <v>5</v>
      </c>
      <c r="N35">
        <f t="shared" si="2"/>
        <v>5</v>
      </c>
      <c r="O35">
        <f t="shared" si="3"/>
        <v>5</v>
      </c>
      <c r="P35">
        <f t="shared" si="4"/>
        <v>0</v>
      </c>
      <c r="Q35">
        <f t="shared" si="12"/>
        <v>15</v>
      </c>
      <c r="R35" s="73" t="str">
        <f t="shared" si="5"/>
        <v>刑天</v>
      </c>
      <c r="S35" s="73" t="str">
        <f t="shared" si="6"/>
        <v>美杜莎</v>
      </c>
      <c r="T35" s="73" t="str">
        <f t="shared" si="7"/>
        <v>火焰邪魔</v>
      </c>
      <c r="U35" s="73">
        <f t="shared" si="8"/>
        <v>0</v>
      </c>
      <c r="V35">
        <f t="shared" si="9"/>
        <v>48385640</v>
      </c>
      <c r="W35">
        <f t="shared" si="13"/>
        <v>1</v>
      </c>
      <c r="X35">
        <f t="shared" si="14"/>
        <v>1</v>
      </c>
      <c r="Y35">
        <f t="shared" si="15"/>
        <v>1</v>
      </c>
      <c r="Z35">
        <f t="shared" si="16"/>
        <v>1</v>
      </c>
      <c r="AB35" s="158" t="s">
        <v>293</v>
      </c>
      <c r="AC35" s="74">
        <v>1</v>
      </c>
      <c r="AD35" s="108">
        <v>0.03</v>
      </c>
      <c r="AE35" s="108">
        <v>0.05</v>
      </c>
      <c r="AF35" s="108">
        <v>0.05</v>
      </c>
      <c r="AG35">
        <v>3</v>
      </c>
      <c r="AJ35">
        <v>8</v>
      </c>
      <c r="AK35" t="s">
        <v>241</v>
      </c>
    </row>
    <row r="36" spans="1:37" x14ac:dyDescent="0.15">
      <c r="A36">
        <v>1</v>
      </c>
      <c r="B36" s="103">
        <v>3005</v>
      </c>
      <c r="C36" s="102">
        <v>1998</v>
      </c>
      <c r="D36" s="104">
        <v>3</v>
      </c>
      <c r="E36" s="102" t="s">
        <v>294</v>
      </c>
      <c r="F36">
        <f t="shared" si="19"/>
        <v>2</v>
      </c>
      <c r="H36" s="102">
        <v>33</v>
      </c>
      <c r="I36" s="82">
        <v>4027</v>
      </c>
      <c r="J36" s="82">
        <v>4023</v>
      </c>
      <c r="K36" s="82">
        <v>4006</v>
      </c>
      <c r="L36" s="74"/>
      <c r="M36">
        <f t="shared" ref="M36:M67" si="20">_xlfn.XLOOKUP(I36,$B:$B,$A:$A)</f>
        <v>5</v>
      </c>
      <c r="N36">
        <f t="shared" ref="N36:N67" si="21">_xlfn.XLOOKUP(J36,$B:$B,$A:$A)</f>
        <v>5</v>
      </c>
      <c r="O36">
        <f t="shared" ref="O36:O67" si="22">_xlfn.XLOOKUP(K36,$B:$B,$A:$A)</f>
        <v>5</v>
      </c>
      <c r="P36">
        <f t="shared" ref="P36:P67" si="23">_xlfn.XLOOKUP(L36,$B:$B,$A:$A)</f>
        <v>0</v>
      </c>
      <c r="Q36">
        <f t="shared" si="12"/>
        <v>15</v>
      </c>
      <c r="R36" s="73" t="str">
        <f t="shared" ref="R36:R67" si="24">_xlfn.XLOOKUP(I36,$B:$B,$E:$E)</f>
        <v>半神木乃伊</v>
      </c>
      <c r="S36" s="73" t="str">
        <f t="shared" ref="S36:S67" si="25">_xlfn.XLOOKUP(J36,$B:$B,$E:$E)</f>
        <v>阿努比斯</v>
      </c>
      <c r="T36" s="73" t="str">
        <f t="shared" ref="T36:T67" si="26">_xlfn.XLOOKUP(K36,$B:$B,$E:$E)</f>
        <v>美杜莎</v>
      </c>
      <c r="U36" s="73">
        <f t="shared" ref="U36:U67" si="27">_xlfn.XLOOKUP(L36,$B:$B,$E:$E)</f>
        <v>0</v>
      </c>
      <c r="V36">
        <f t="shared" si="9"/>
        <v>48449294</v>
      </c>
      <c r="W36">
        <f t="shared" si="13"/>
        <v>1</v>
      </c>
      <c r="X36">
        <f t="shared" si="14"/>
        <v>1</v>
      </c>
      <c r="Y36">
        <f t="shared" si="15"/>
        <v>1</v>
      </c>
      <c r="Z36">
        <f t="shared" si="16"/>
        <v>1</v>
      </c>
      <c r="AB36" s="159"/>
      <c r="AC36" s="74">
        <v>2</v>
      </c>
      <c r="AD36" s="108">
        <v>0.05</v>
      </c>
      <c r="AE36" s="108">
        <v>0.08</v>
      </c>
      <c r="AF36" s="108">
        <v>0.08</v>
      </c>
      <c r="AG36">
        <v>5</v>
      </c>
      <c r="AJ36">
        <v>9</v>
      </c>
      <c r="AK36" t="s">
        <v>295</v>
      </c>
    </row>
    <row r="37" spans="1:37" x14ac:dyDescent="0.15">
      <c r="A37">
        <v>5</v>
      </c>
      <c r="B37" s="89">
        <v>4017</v>
      </c>
      <c r="C37" s="88">
        <v>2013</v>
      </c>
      <c r="D37" s="105">
        <v>5</v>
      </c>
      <c r="E37" s="102" t="s">
        <v>296</v>
      </c>
      <c r="F37">
        <f t="shared" si="19"/>
        <v>3</v>
      </c>
      <c r="H37" s="102">
        <v>34</v>
      </c>
      <c r="I37" s="82">
        <v>4018</v>
      </c>
      <c r="J37" s="82">
        <v>4016</v>
      </c>
      <c r="K37" s="82">
        <v>4005</v>
      </c>
      <c r="L37" s="74"/>
      <c r="M37">
        <f t="shared" si="20"/>
        <v>5</v>
      </c>
      <c r="N37">
        <f t="shared" si="21"/>
        <v>5</v>
      </c>
      <c r="O37">
        <f t="shared" si="22"/>
        <v>5</v>
      </c>
      <c r="P37">
        <f t="shared" si="23"/>
        <v>0</v>
      </c>
      <c r="Q37">
        <f t="shared" si="12"/>
        <v>15</v>
      </c>
      <c r="R37" s="73" t="str">
        <f t="shared" si="24"/>
        <v>罗刹</v>
      </c>
      <c r="S37" s="73" t="str">
        <f t="shared" si="25"/>
        <v>巴哈姆特</v>
      </c>
      <c r="T37" s="73" t="str">
        <f t="shared" si="26"/>
        <v>塞壬</v>
      </c>
      <c r="U37" s="73">
        <f t="shared" si="27"/>
        <v>0</v>
      </c>
      <c r="V37">
        <f t="shared" si="9"/>
        <v>48312605</v>
      </c>
      <c r="W37">
        <f t="shared" si="13"/>
        <v>1</v>
      </c>
      <c r="X37">
        <f t="shared" si="14"/>
        <v>1</v>
      </c>
      <c r="Y37">
        <f t="shared" si="15"/>
        <v>1</v>
      </c>
      <c r="Z37">
        <f t="shared" si="16"/>
        <v>1</v>
      </c>
      <c r="AB37" s="159"/>
      <c r="AC37" s="74">
        <v>3</v>
      </c>
      <c r="AD37" s="108">
        <v>0.08</v>
      </c>
      <c r="AE37" s="108">
        <v>0.11</v>
      </c>
      <c r="AF37" s="108">
        <v>0.11</v>
      </c>
      <c r="AG37">
        <v>7</v>
      </c>
      <c r="AJ37">
        <v>10</v>
      </c>
      <c r="AK37" t="s">
        <v>243</v>
      </c>
    </row>
    <row r="38" spans="1:37" x14ac:dyDescent="0.15">
      <c r="A38">
        <v>5</v>
      </c>
      <c r="B38" s="89">
        <v>4001</v>
      </c>
      <c r="C38" s="88">
        <v>2022</v>
      </c>
      <c r="D38" s="105">
        <v>5</v>
      </c>
      <c r="E38" s="102" t="s">
        <v>297</v>
      </c>
      <c r="F38">
        <f t="shared" si="19"/>
        <v>3</v>
      </c>
      <c r="H38" s="102">
        <v>35</v>
      </c>
      <c r="I38" s="82">
        <v>4015</v>
      </c>
      <c r="J38" s="82">
        <v>4012</v>
      </c>
      <c r="K38" s="82">
        <v>4000</v>
      </c>
      <c r="L38" s="74"/>
      <c r="M38">
        <f t="shared" si="20"/>
        <v>5</v>
      </c>
      <c r="N38">
        <f t="shared" si="21"/>
        <v>5</v>
      </c>
      <c r="O38">
        <f t="shared" si="22"/>
        <v>5</v>
      </c>
      <c r="P38">
        <f t="shared" si="23"/>
        <v>0</v>
      </c>
      <c r="Q38">
        <f t="shared" si="12"/>
        <v>15</v>
      </c>
      <c r="R38" s="73" t="str">
        <f t="shared" si="24"/>
        <v>金乌</v>
      </c>
      <c r="S38" s="73" t="str">
        <f t="shared" si="25"/>
        <v>大天狗</v>
      </c>
      <c r="T38" s="73" t="str">
        <f t="shared" si="26"/>
        <v>刻耳柏洛斯</v>
      </c>
      <c r="U38" s="73">
        <f t="shared" si="27"/>
        <v>0</v>
      </c>
      <c r="V38">
        <f t="shared" si="9"/>
        <v>48216369</v>
      </c>
      <c r="W38">
        <f t="shared" si="13"/>
        <v>1</v>
      </c>
      <c r="X38">
        <f t="shared" si="14"/>
        <v>1</v>
      </c>
      <c r="Y38">
        <f t="shared" si="15"/>
        <v>1</v>
      </c>
      <c r="Z38">
        <f t="shared" si="16"/>
        <v>1</v>
      </c>
      <c r="AB38" s="159"/>
      <c r="AC38" s="74">
        <v>4</v>
      </c>
      <c r="AD38" s="108">
        <v>0.1</v>
      </c>
      <c r="AE38" s="108">
        <v>0.13</v>
      </c>
      <c r="AF38" s="108">
        <v>0.13</v>
      </c>
      <c r="AG38">
        <v>8</v>
      </c>
    </row>
    <row r="39" spans="1:37" x14ac:dyDescent="0.15">
      <c r="A39">
        <v>5</v>
      </c>
      <c r="B39" s="89">
        <v>4033</v>
      </c>
      <c r="C39" s="88">
        <v>2026</v>
      </c>
      <c r="D39" s="105">
        <v>5</v>
      </c>
      <c r="E39" s="102" t="s">
        <v>298</v>
      </c>
      <c r="F39">
        <f t="shared" si="19"/>
        <v>3</v>
      </c>
      <c r="H39" s="102">
        <v>36</v>
      </c>
      <c r="I39" s="82">
        <v>4040</v>
      </c>
      <c r="J39" s="82">
        <v>4018</v>
      </c>
      <c r="K39" s="82">
        <v>4004</v>
      </c>
      <c r="L39" s="74"/>
      <c r="M39">
        <f t="shared" si="20"/>
        <v>5</v>
      </c>
      <c r="N39">
        <f t="shared" si="21"/>
        <v>5</v>
      </c>
      <c r="O39">
        <f t="shared" si="22"/>
        <v>5</v>
      </c>
      <c r="P39">
        <f t="shared" si="23"/>
        <v>0</v>
      </c>
      <c r="Q39">
        <f t="shared" si="12"/>
        <v>15</v>
      </c>
      <c r="R39" s="73" t="str">
        <f t="shared" si="24"/>
        <v>刑天</v>
      </c>
      <c r="S39" s="73" t="str">
        <f t="shared" si="25"/>
        <v>罗刹</v>
      </c>
      <c r="T39" s="73" t="str">
        <f t="shared" si="26"/>
        <v>恶魔领主</v>
      </c>
      <c r="U39" s="73">
        <f t="shared" si="27"/>
        <v>0</v>
      </c>
      <c r="V39">
        <f t="shared" si="9"/>
        <v>48497940</v>
      </c>
      <c r="W39">
        <f t="shared" si="13"/>
        <v>1</v>
      </c>
      <c r="X39">
        <f t="shared" si="14"/>
        <v>1</v>
      </c>
      <c r="Y39">
        <f t="shared" si="15"/>
        <v>1</v>
      </c>
      <c r="Z39">
        <f t="shared" si="16"/>
        <v>1</v>
      </c>
      <c r="AB39" s="159"/>
      <c r="AC39" s="74">
        <v>5</v>
      </c>
      <c r="AD39" s="108">
        <v>0.13</v>
      </c>
      <c r="AE39" s="108">
        <v>0.15</v>
      </c>
      <c r="AF39" s="108">
        <v>0.15</v>
      </c>
      <c r="AG39">
        <v>9</v>
      </c>
    </row>
    <row r="40" spans="1:37" x14ac:dyDescent="0.15">
      <c r="A40">
        <v>5</v>
      </c>
      <c r="B40" s="89">
        <v>4024</v>
      </c>
      <c r="C40" s="88">
        <v>2032</v>
      </c>
      <c r="D40" s="105">
        <v>5</v>
      </c>
      <c r="E40" s="102" t="s">
        <v>299</v>
      </c>
      <c r="F40">
        <f t="shared" si="19"/>
        <v>4</v>
      </c>
      <c r="H40" s="102">
        <v>37</v>
      </c>
      <c r="I40" s="82">
        <v>4025</v>
      </c>
      <c r="J40" s="82">
        <v>4017</v>
      </c>
      <c r="K40" s="82">
        <v>4015</v>
      </c>
      <c r="L40" s="74"/>
      <c r="M40">
        <f t="shared" si="20"/>
        <v>5</v>
      </c>
      <c r="N40">
        <f t="shared" si="21"/>
        <v>5</v>
      </c>
      <c r="O40">
        <f t="shared" si="22"/>
        <v>5</v>
      </c>
      <c r="P40">
        <f t="shared" si="23"/>
        <v>0</v>
      </c>
      <c r="Q40">
        <f t="shared" si="12"/>
        <v>15</v>
      </c>
      <c r="R40" s="73" t="str">
        <f t="shared" si="24"/>
        <v>无头骑士</v>
      </c>
      <c r="S40" s="73" t="str">
        <f t="shared" si="25"/>
        <v>烛龙</v>
      </c>
      <c r="T40" s="73" t="str">
        <f t="shared" si="26"/>
        <v>金乌</v>
      </c>
      <c r="U40" s="73">
        <f t="shared" si="27"/>
        <v>0</v>
      </c>
      <c r="V40">
        <f t="shared" si="9"/>
        <v>48457139</v>
      </c>
      <c r="W40">
        <f t="shared" si="13"/>
        <v>1</v>
      </c>
      <c r="X40">
        <f t="shared" si="14"/>
        <v>1</v>
      </c>
      <c r="Y40">
        <f t="shared" si="15"/>
        <v>1</v>
      </c>
      <c r="Z40">
        <f t="shared" si="16"/>
        <v>1</v>
      </c>
      <c r="AB40" s="159"/>
      <c r="AC40" s="74">
        <v>6</v>
      </c>
      <c r="AD40" s="108">
        <f t="shared" ref="AD40" si="28">AD39+0.02</f>
        <v>0.15</v>
      </c>
      <c r="AE40" s="108">
        <v>0.17</v>
      </c>
      <c r="AF40" s="108">
        <v>0.17</v>
      </c>
      <c r="AG40">
        <v>10</v>
      </c>
    </row>
    <row r="41" spans="1:37" x14ac:dyDescent="0.15">
      <c r="A41">
        <v>5</v>
      </c>
      <c r="B41" s="89">
        <v>4002</v>
      </c>
      <c r="C41" s="88">
        <v>2069</v>
      </c>
      <c r="D41" s="105">
        <v>5</v>
      </c>
      <c r="E41" s="102" t="s">
        <v>300</v>
      </c>
      <c r="F41">
        <f t="shared" si="19"/>
        <v>3</v>
      </c>
      <c r="H41" s="106">
        <v>38</v>
      </c>
      <c r="I41" s="83">
        <v>4038</v>
      </c>
      <c r="J41" s="83">
        <v>4018</v>
      </c>
      <c r="K41" s="83">
        <v>4001</v>
      </c>
      <c r="L41" s="74"/>
      <c r="M41">
        <f t="shared" si="20"/>
        <v>5</v>
      </c>
      <c r="N41">
        <f t="shared" si="21"/>
        <v>5</v>
      </c>
      <c r="O41">
        <f t="shared" si="22"/>
        <v>5</v>
      </c>
      <c r="P41">
        <f t="shared" si="23"/>
        <v>0</v>
      </c>
      <c r="Q41">
        <f t="shared" si="12"/>
        <v>15</v>
      </c>
      <c r="R41" s="73" t="str">
        <f t="shared" si="24"/>
        <v>大猿王</v>
      </c>
      <c r="S41" s="73" t="str">
        <f t="shared" si="25"/>
        <v>罗刹</v>
      </c>
      <c r="T41" s="73" t="str">
        <f t="shared" si="26"/>
        <v>魔界花</v>
      </c>
      <c r="U41" s="73">
        <f t="shared" si="27"/>
        <v>0</v>
      </c>
      <c r="V41">
        <f t="shared" si="9"/>
        <v>48457769</v>
      </c>
      <c r="W41">
        <f t="shared" si="13"/>
        <v>1</v>
      </c>
      <c r="X41">
        <f t="shared" si="14"/>
        <v>1</v>
      </c>
      <c r="Y41">
        <f t="shared" si="15"/>
        <v>1</v>
      </c>
      <c r="Z41">
        <f t="shared" si="16"/>
        <v>1</v>
      </c>
    </row>
    <row r="42" spans="1:37" ht="13.5" customHeight="1" x14ac:dyDescent="0.15">
      <c r="A42">
        <v>5</v>
      </c>
      <c r="B42" s="89">
        <v>4023</v>
      </c>
      <c r="C42" s="88">
        <v>2070</v>
      </c>
      <c r="D42" s="105">
        <v>5</v>
      </c>
      <c r="E42" s="102" t="s">
        <v>301</v>
      </c>
      <c r="F42">
        <f t="shared" si="19"/>
        <v>3</v>
      </c>
      <c r="H42" s="102">
        <v>39</v>
      </c>
      <c r="I42" s="82">
        <v>4035</v>
      </c>
      <c r="J42" s="82">
        <v>4015</v>
      </c>
      <c r="K42" s="82">
        <v>4009</v>
      </c>
      <c r="L42" s="74"/>
      <c r="M42">
        <f t="shared" si="20"/>
        <v>5</v>
      </c>
      <c r="N42">
        <f t="shared" si="21"/>
        <v>5</v>
      </c>
      <c r="O42">
        <f t="shared" si="22"/>
        <v>5</v>
      </c>
      <c r="P42">
        <f t="shared" si="23"/>
        <v>0</v>
      </c>
      <c r="Q42">
        <f t="shared" si="12"/>
        <v>15</v>
      </c>
      <c r="R42" s="73" t="str">
        <f t="shared" si="24"/>
        <v>薇薇安</v>
      </c>
      <c r="S42" s="73" t="str">
        <f t="shared" si="25"/>
        <v>金乌</v>
      </c>
      <c r="T42" s="73" t="str">
        <f t="shared" si="26"/>
        <v>八岐大蛇</v>
      </c>
      <c r="U42" s="73">
        <f t="shared" si="27"/>
        <v>0</v>
      </c>
      <c r="V42">
        <f t="shared" si="9"/>
        <v>48473531</v>
      </c>
      <c r="W42">
        <f t="shared" si="13"/>
        <v>1</v>
      </c>
      <c r="X42">
        <f t="shared" si="14"/>
        <v>1</v>
      </c>
      <c r="Y42">
        <f t="shared" si="15"/>
        <v>1</v>
      </c>
      <c r="Z42">
        <f t="shared" si="16"/>
        <v>1</v>
      </c>
    </row>
    <row r="43" spans="1:37" x14ac:dyDescent="0.15">
      <c r="A43">
        <v>5</v>
      </c>
      <c r="B43" s="89">
        <v>4016</v>
      </c>
      <c r="C43" s="88">
        <v>2084</v>
      </c>
      <c r="D43" s="105">
        <v>5</v>
      </c>
      <c r="E43" s="102" t="s">
        <v>302</v>
      </c>
      <c r="F43">
        <f t="shared" si="19"/>
        <v>3</v>
      </c>
      <c r="H43" s="102">
        <v>40</v>
      </c>
      <c r="I43" s="82">
        <v>4031</v>
      </c>
      <c r="J43" s="82">
        <v>4017</v>
      </c>
      <c r="K43" s="82">
        <v>4009</v>
      </c>
      <c r="L43" s="74"/>
      <c r="M43">
        <f t="shared" si="20"/>
        <v>5</v>
      </c>
      <c r="N43">
        <f t="shared" si="21"/>
        <v>5</v>
      </c>
      <c r="O43">
        <f t="shared" si="22"/>
        <v>5</v>
      </c>
      <c r="P43">
        <f t="shared" si="23"/>
        <v>0</v>
      </c>
      <c r="Q43">
        <f t="shared" si="12"/>
        <v>15</v>
      </c>
      <c r="R43" s="73" t="str">
        <f t="shared" si="24"/>
        <v>绝对零度</v>
      </c>
      <c r="S43" s="73" t="str">
        <f t="shared" si="25"/>
        <v>烛龙</v>
      </c>
      <c r="T43" s="73" t="str">
        <f t="shared" si="26"/>
        <v>八岐大蛇</v>
      </c>
      <c r="U43" s="73">
        <f t="shared" si="27"/>
        <v>0</v>
      </c>
      <c r="V43">
        <f t="shared" si="9"/>
        <v>48457331</v>
      </c>
      <c r="W43">
        <f t="shared" si="13"/>
        <v>1</v>
      </c>
      <c r="X43">
        <f t="shared" si="14"/>
        <v>1</v>
      </c>
      <c r="Y43">
        <f t="shared" si="15"/>
        <v>1</v>
      </c>
      <c r="Z43">
        <f t="shared" si="16"/>
        <v>1</v>
      </c>
      <c r="AC43">
        <f>1.15*1.2</f>
        <v>1.38</v>
      </c>
    </row>
    <row r="44" spans="1:37" x14ac:dyDescent="0.15">
      <c r="A44">
        <v>5</v>
      </c>
      <c r="B44" s="89">
        <v>4000</v>
      </c>
      <c r="C44" s="88">
        <v>2207</v>
      </c>
      <c r="D44" s="105">
        <v>5</v>
      </c>
      <c r="E44" s="102" t="s">
        <v>303</v>
      </c>
      <c r="F44">
        <f t="shared" si="19"/>
        <v>3</v>
      </c>
      <c r="H44" s="102">
        <v>41</v>
      </c>
      <c r="I44" s="82">
        <v>4021</v>
      </c>
      <c r="J44" s="82">
        <v>4017</v>
      </c>
      <c r="K44" s="82">
        <v>4001</v>
      </c>
      <c r="L44" s="74"/>
      <c r="M44">
        <f t="shared" si="20"/>
        <v>5</v>
      </c>
      <c r="N44">
        <f t="shared" si="21"/>
        <v>5</v>
      </c>
      <c r="O44">
        <f t="shared" si="22"/>
        <v>5</v>
      </c>
      <c r="P44">
        <f t="shared" si="23"/>
        <v>0</v>
      </c>
      <c r="Q44">
        <f t="shared" si="12"/>
        <v>15</v>
      </c>
      <c r="R44" s="73" t="str">
        <f t="shared" si="24"/>
        <v>巫妖</v>
      </c>
      <c r="S44" s="73" t="str">
        <f t="shared" si="25"/>
        <v>烛龙</v>
      </c>
      <c r="T44" s="73" t="str">
        <f t="shared" si="26"/>
        <v>魔界花</v>
      </c>
      <c r="U44" s="73">
        <f t="shared" si="27"/>
        <v>0</v>
      </c>
      <c r="V44">
        <f t="shared" si="9"/>
        <v>48312731</v>
      </c>
      <c r="W44">
        <f t="shared" si="13"/>
        <v>1</v>
      </c>
      <c r="X44">
        <f t="shared" si="14"/>
        <v>1</v>
      </c>
      <c r="Y44">
        <f t="shared" si="15"/>
        <v>1</v>
      </c>
      <c r="Z44">
        <f t="shared" si="16"/>
        <v>1</v>
      </c>
      <c r="AC44">
        <f>1.15+0.2</f>
        <v>1.3499999999999999</v>
      </c>
    </row>
    <row r="45" spans="1:37" x14ac:dyDescent="0.15">
      <c r="A45">
        <v>5</v>
      </c>
      <c r="B45" s="89">
        <v>4004</v>
      </c>
      <c r="C45" s="88">
        <v>2228</v>
      </c>
      <c r="D45" s="105">
        <v>5</v>
      </c>
      <c r="E45" s="102" t="s">
        <v>304</v>
      </c>
      <c r="F45">
        <f t="shared" si="19"/>
        <v>3</v>
      </c>
      <c r="H45" s="102">
        <v>42</v>
      </c>
      <c r="I45" s="82">
        <v>4022</v>
      </c>
      <c r="J45" s="82">
        <v>4021</v>
      </c>
      <c r="K45" s="82">
        <v>4001</v>
      </c>
      <c r="L45" s="74"/>
      <c r="M45">
        <f t="shared" si="20"/>
        <v>5</v>
      </c>
      <c r="N45">
        <f t="shared" si="21"/>
        <v>5</v>
      </c>
      <c r="O45">
        <f t="shared" si="22"/>
        <v>5</v>
      </c>
      <c r="P45">
        <f t="shared" si="23"/>
        <v>0</v>
      </c>
      <c r="Q45">
        <f t="shared" si="12"/>
        <v>15</v>
      </c>
      <c r="R45" s="73" t="str">
        <f t="shared" si="24"/>
        <v>瓦尔基里</v>
      </c>
      <c r="S45" s="73" t="str">
        <f t="shared" si="25"/>
        <v>巫妖</v>
      </c>
      <c r="T45" s="73" t="str">
        <f t="shared" si="26"/>
        <v>魔界花</v>
      </c>
      <c r="U45" s="73">
        <f t="shared" si="27"/>
        <v>0</v>
      </c>
      <c r="V45">
        <f t="shared" si="9"/>
        <v>48352926</v>
      </c>
      <c r="W45">
        <f t="shared" si="13"/>
        <v>1</v>
      </c>
      <c r="X45">
        <f t="shared" si="14"/>
        <v>1</v>
      </c>
      <c r="Y45">
        <f t="shared" si="15"/>
        <v>1</v>
      </c>
      <c r="Z45">
        <f t="shared" si="16"/>
        <v>1</v>
      </c>
    </row>
    <row r="46" spans="1:37" x14ac:dyDescent="0.15">
      <c r="A46">
        <v>5</v>
      </c>
      <c r="B46" s="89">
        <v>4030</v>
      </c>
      <c r="C46" s="88">
        <v>2235</v>
      </c>
      <c r="D46" s="105">
        <v>5</v>
      </c>
      <c r="E46" s="102" t="s">
        <v>305</v>
      </c>
      <c r="F46">
        <f t="shared" si="19"/>
        <v>3</v>
      </c>
      <c r="H46" s="102">
        <v>43</v>
      </c>
      <c r="I46" s="82">
        <v>4034</v>
      </c>
      <c r="J46" s="82">
        <v>4033</v>
      </c>
      <c r="K46" s="82">
        <v>4014</v>
      </c>
      <c r="L46" s="74"/>
      <c r="M46">
        <f t="shared" si="20"/>
        <v>5</v>
      </c>
      <c r="N46">
        <f t="shared" si="21"/>
        <v>5</v>
      </c>
      <c r="O46">
        <f t="shared" si="22"/>
        <v>16</v>
      </c>
      <c r="P46">
        <f t="shared" si="23"/>
        <v>0</v>
      </c>
      <c r="Q46">
        <f t="shared" si="12"/>
        <v>26</v>
      </c>
      <c r="R46" s="73" t="str">
        <f t="shared" si="24"/>
        <v>九尾妖姬</v>
      </c>
      <c r="S46" s="73" t="str">
        <f t="shared" si="25"/>
        <v>暗影之主</v>
      </c>
      <c r="T46" s="73" t="str">
        <f t="shared" si="26"/>
        <v>迦楼罗</v>
      </c>
      <c r="U46" s="73">
        <f t="shared" si="27"/>
        <v>0</v>
      </c>
      <c r="V46">
        <f t="shared" si="9"/>
        <v>48650441</v>
      </c>
      <c r="W46">
        <f t="shared" si="13"/>
        <v>1</v>
      </c>
      <c r="X46">
        <f t="shared" si="14"/>
        <v>1</v>
      </c>
      <c r="Y46">
        <f t="shared" si="15"/>
        <v>1</v>
      </c>
      <c r="Z46">
        <f t="shared" si="16"/>
        <v>1</v>
      </c>
    </row>
    <row r="47" spans="1:37" x14ac:dyDescent="0.15">
      <c r="A47">
        <v>5</v>
      </c>
      <c r="B47" s="89">
        <v>4034</v>
      </c>
      <c r="C47" s="88">
        <v>2321</v>
      </c>
      <c r="D47" s="105">
        <v>5</v>
      </c>
      <c r="E47" s="102" t="s">
        <v>306</v>
      </c>
      <c r="F47">
        <f t="shared" si="19"/>
        <v>3</v>
      </c>
      <c r="H47" s="102">
        <v>44</v>
      </c>
      <c r="I47" s="82">
        <v>4034</v>
      </c>
      <c r="J47" s="82">
        <v>4030</v>
      </c>
      <c r="L47" s="74"/>
      <c r="M47">
        <f t="shared" si="20"/>
        <v>5</v>
      </c>
      <c r="N47">
        <f t="shared" si="21"/>
        <v>5</v>
      </c>
      <c r="O47">
        <f t="shared" si="22"/>
        <v>0</v>
      </c>
      <c r="P47">
        <f t="shared" si="23"/>
        <v>0</v>
      </c>
      <c r="Q47">
        <f t="shared" si="12"/>
        <v>10</v>
      </c>
      <c r="R47" s="73" t="str">
        <f t="shared" si="24"/>
        <v>九尾妖姬</v>
      </c>
      <c r="S47" s="73" t="str">
        <f t="shared" si="25"/>
        <v>永生之炎</v>
      </c>
      <c r="T47" s="73">
        <f t="shared" si="26"/>
        <v>0</v>
      </c>
      <c r="U47" s="73">
        <f t="shared" si="27"/>
        <v>0</v>
      </c>
      <c r="V47">
        <f t="shared" si="9"/>
        <v>32514056</v>
      </c>
      <c r="W47">
        <f t="shared" si="13"/>
        <v>1</v>
      </c>
      <c r="X47">
        <f t="shared" si="14"/>
        <v>1</v>
      </c>
      <c r="Y47">
        <f t="shared" si="15"/>
        <v>2</v>
      </c>
      <c r="Z47">
        <f t="shared" si="16"/>
        <v>2</v>
      </c>
    </row>
    <row r="48" spans="1:37" x14ac:dyDescent="0.15">
      <c r="A48">
        <v>5</v>
      </c>
      <c r="B48" s="89">
        <v>4021</v>
      </c>
      <c r="C48" s="88">
        <v>2332</v>
      </c>
      <c r="D48" s="105">
        <v>5</v>
      </c>
      <c r="E48" s="102" t="s">
        <v>307</v>
      </c>
      <c r="F48">
        <f t="shared" si="19"/>
        <v>3</v>
      </c>
      <c r="H48" s="102">
        <v>45</v>
      </c>
      <c r="I48" s="82">
        <v>4034</v>
      </c>
      <c r="J48" s="82">
        <v>3008</v>
      </c>
      <c r="K48" s="82">
        <v>3005</v>
      </c>
      <c r="L48" s="74"/>
      <c r="M48">
        <f t="shared" si="20"/>
        <v>5</v>
      </c>
      <c r="N48">
        <f t="shared" si="21"/>
        <v>1</v>
      </c>
      <c r="O48">
        <f t="shared" si="22"/>
        <v>1</v>
      </c>
      <c r="P48">
        <f t="shared" si="23"/>
        <v>0</v>
      </c>
      <c r="Q48">
        <f t="shared" si="12"/>
        <v>7</v>
      </c>
      <c r="R48" s="73" t="str">
        <f t="shared" si="24"/>
        <v>九尾妖姬</v>
      </c>
      <c r="S48" s="73" t="str">
        <f t="shared" si="25"/>
        <v>炎魔女</v>
      </c>
      <c r="T48" s="73" t="str">
        <f t="shared" si="26"/>
        <v>络新妇</v>
      </c>
      <c r="U48" s="73">
        <f t="shared" si="27"/>
        <v>0</v>
      </c>
      <c r="V48">
        <f t="shared" si="9"/>
        <v>34351245</v>
      </c>
      <c r="W48">
        <f t="shared" si="13"/>
        <v>1</v>
      </c>
      <c r="X48">
        <f t="shared" si="14"/>
        <v>1</v>
      </c>
      <c r="Y48">
        <f t="shared" si="15"/>
        <v>1</v>
      </c>
      <c r="Z48">
        <f t="shared" si="16"/>
        <v>1</v>
      </c>
    </row>
    <row r="49" spans="1:26" x14ac:dyDescent="0.15">
      <c r="A49">
        <v>5</v>
      </c>
      <c r="B49" s="89">
        <v>4009</v>
      </c>
      <c r="C49" s="88">
        <v>2371</v>
      </c>
      <c r="D49" s="105">
        <v>5</v>
      </c>
      <c r="E49" s="102" t="s">
        <v>308</v>
      </c>
      <c r="F49">
        <f t="shared" si="19"/>
        <v>3</v>
      </c>
      <c r="H49" s="102">
        <v>46</v>
      </c>
      <c r="I49" s="82">
        <v>3021</v>
      </c>
      <c r="J49" s="82">
        <v>3019</v>
      </c>
      <c r="K49" s="82">
        <v>2017</v>
      </c>
      <c r="L49" s="74"/>
      <c r="M49">
        <f t="shared" si="20"/>
        <v>1</v>
      </c>
      <c r="N49">
        <f t="shared" si="21"/>
        <v>1</v>
      </c>
      <c r="O49">
        <f t="shared" si="22"/>
        <v>1</v>
      </c>
      <c r="P49">
        <f t="shared" si="23"/>
        <v>0</v>
      </c>
      <c r="Q49">
        <f t="shared" si="12"/>
        <v>3</v>
      </c>
      <c r="R49" s="73" t="str">
        <f t="shared" si="24"/>
        <v>海魔女</v>
      </c>
      <c r="S49" s="73" t="str">
        <f t="shared" si="25"/>
        <v>结晶龙</v>
      </c>
      <c r="T49" s="73" t="str">
        <f t="shared" si="26"/>
        <v>皮克西</v>
      </c>
      <c r="U49" s="73">
        <f t="shared" si="27"/>
        <v>0</v>
      </c>
      <c r="V49">
        <f t="shared" si="9"/>
        <v>22309091</v>
      </c>
      <c r="W49">
        <f t="shared" si="13"/>
        <v>1</v>
      </c>
      <c r="X49">
        <f t="shared" si="14"/>
        <v>1</v>
      </c>
      <c r="Y49">
        <f t="shared" si="15"/>
        <v>1</v>
      </c>
      <c r="Z49">
        <f t="shared" si="16"/>
        <v>1</v>
      </c>
    </row>
    <row r="50" spans="1:26" x14ac:dyDescent="0.15">
      <c r="A50">
        <v>5</v>
      </c>
      <c r="B50" s="89">
        <v>4022</v>
      </c>
      <c r="C50" s="88">
        <v>2394</v>
      </c>
      <c r="D50" s="105">
        <v>5</v>
      </c>
      <c r="E50" s="102" t="s">
        <v>309</v>
      </c>
      <c r="F50">
        <f t="shared" si="19"/>
        <v>3</v>
      </c>
      <c r="H50" s="102">
        <v>47</v>
      </c>
      <c r="I50" s="82">
        <v>3003</v>
      </c>
      <c r="J50" s="82">
        <v>2008</v>
      </c>
      <c r="K50" s="82">
        <v>2004</v>
      </c>
      <c r="L50" s="74"/>
      <c r="M50">
        <f t="shared" si="20"/>
        <v>1</v>
      </c>
      <c r="N50">
        <f t="shared" si="21"/>
        <v>1</v>
      </c>
      <c r="O50">
        <f t="shared" si="22"/>
        <v>1</v>
      </c>
      <c r="P50">
        <f t="shared" si="23"/>
        <v>0</v>
      </c>
      <c r="Q50">
        <f t="shared" si="12"/>
        <v>3</v>
      </c>
      <c r="R50" s="73" t="str">
        <f t="shared" si="24"/>
        <v>女妖</v>
      </c>
      <c r="S50" s="73" t="str">
        <f t="shared" si="25"/>
        <v>科学怪人</v>
      </c>
      <c r="T50" s="73" t="str">
        <f t="shared" si="26"/>
        <v>沙罗曼蛇</v>
      </c>
      <c r="U50" s="73">
        <f t="shared" si="27"/>
        <v>0</v>
      </c>
      <c r="V50">
        <f t="shared" si="9"/>
        <v>17066089</v>
      </c>
      <c r="W50">
        <f t="shared" si="13"/>
        <v>1</v>
      </c>
      <c r="X50">
        <f t="shared" si="14"/>
        <v>1</v>
      </c>
      <c r="Y50">
        <f t="shared" si="15"/>
        <v>1</v>
      </c>
      <c r="Z50">
        <f t="shared" si="16"/>
        <v>1</v>
      </c>
    </row>
    <row r="51" spans="1:26" x14ac:dyDescent="0.15">
      <c r="A51">
        <v>5</v>
      </c>
      <c r="B51" s="89">
        <v>4027</v>
      </c>
      <c r="C51" s="88">
        <v>2398</v>
      </c>
      <c r="D51" s="105">
        <v>5</v>
      </c>
      <c r="E51" s="102" t="s">
        <v>310</v>
      </c>
      <c r="F51">
        <f t="shared" si="19"/>
        <v>4</v>
      </c>
      <c r="H51" s="102">
        <v>48</v>
      </c>
      <c r="I51" s="82">
        <v>2013</v>
      </c>
      <c r="J51" s="82">
        <v>2000</v>
      </c>
      <c r="L51" s="74"/>
      <c r="M51">
        <f t="shared" si="20"/>
        <v>1</v>
      </c>
      <c r="N51">
        <f t="shared" si="21"/>
        <v>1</v>
      </c>
      <c r="O51">
        <f t="shared" si="22"/>
        <v>0</v>
      </c>
      <c r="P51">
        <f t="shared" si="23"/>
        <v>0</v>
      </c>
      <c r="Q51">
        <f t="shared" si="12"/>
        <v>2</v>
      </c>
      <c r="R51" s="73" t="str">
        <f t="shared" si="24"/>
        <v>石像鬼</v>
      </c>
      <c r="S51" s="73" t="str">
        <f t="shared" si="25"/>
        <v>迷你龙</v>
      </c>
      <c r="T51" s="73">
        <f t="shared" si="26"/>
        <v>0</v>
      </c>
      <c r="U51" s="73">
        <f t="shared" si="27"/>
        <v>0</v>
      </c>
      <c r="V51">
        <f t="shared" si="9"/>
        <v>8052169</v>
      </c>
      <c r="W51">
        <f t="shared" si="13"/>
        <v>1</v>
      </c>
      <c r="X51">
        <f t="shared" si="14"/>
        <v>1</v>
      </c>
      <c r="Y51">
        <f t="shared" si="15"/>
        <v>2</v>
      </c>
      <c r="Z51">
        <f t="shared" si="16"/>
        <v>2</v>
      </c>
    </row>
    <row r="52" spans="1:26" x14ac:dyDescent="0.15">
      <c r="A52">
        <v>5</v>
      </c>
      <c r="B52" s="89">
        <v>4005</v>
      </c>
      <c r="C52" s="88">
        <v>2420</v>
      </c>
      <c r="D52" s="105">
        <v>5</v>
      </c>
      <c r="E52" s="102" t="s">
        <v>311</v>
      </c>
      <c r="F52">
        <f t="shared" si="19"/>
        <v>3</v>
      </c>
      <c r="H52" s="102">
        <v>49</v>
      </c>
      <c r="I52" s="82">
        <v>3001</v>
      </c>
      <c r="J52" s="82">
        <v>2009</v>
      </c>
      <c r="L52" s="74"/>
      <c r="M52">
        <f t="shared" si="20"/>
        <v>1</v>
      </c>
      <c r="N52">
        <f t="shared" si="21"/>
        <v>1</v>
      </c>
      <c r="O52">
        <f t="shared" si="22"/>
        <v>0</v>
      </c>
      <c r="P52">
        <f t="shared" si="23"/>
        <v>0</v>
      </c>
      <c r="Q52">
        <f t="shared" si="12"/>
        <v>2</v>
      </c>
      <c r="R52" s="73" t="str">
        <f t="shared" si="24"/>
        <v>魅魔</v>
      </c>
      <c r="S52" s="73" t="str">
        <f t="shared" si="25"/>
        <v>娜迦</v>
      </c>
      <c r="T52" s="73">
        <f t="shared" si="26"/>
        <v>0</v>
      </c>
      <c r="U52" s="73">
        <f t="shared" si="27"/>
        <v>0</v>
      </c>
      <c r="V52">
        <f t="shared" si="9"/>
        <v>13042082</v>
      </c>
      <c r="W52">
        <f t="shared" si="13"/>
        <v>1</v>
      </c>
      <c r="X52">
        <f t="shared" si="14"/>
        <v>1</v>
      </c>
      <c r="Y52">
        <f t="shared" si="15"/>
        <v>2</v>
      </c>
      <c r="Z52">
        <f t="shared" si="16"/>
        <v>2</v>
      </c>
    </row>
    <row r="53" spans="1:26" x14ac:dyDescent="0.15">
      <c r="A53">
        <v>5</v>
      </c>
      <c r="B53" s="89">
        <v>4012</v>
      </c>
      <c r="C53" s="88">
        <v>2679</v>
      </c>
      <c r="D53" s="105">
        <v>5</v>
      </c>
      <c r="E53" s="102" t="s">
        <v>312</v>
      </c>
      <c r="F53">
        <f t="shared" si="19"/>
        <v>3</v>
      </c>
      <c r="H53" s="102">
        <v>50</v>
      </c>
      <c r="I53" s="82">
        <v>3016</v>
      </c>
      <c r="J53" s="82">
        <v>3006</v>
      </c>
      <c r="L53" s="74"/>
      <c r="M53">
        <f t="shared" si="20"/>
        <v>1</v>
      </c>
      <c r="N53">
        <f t="shared" si="21"/>
        <v>1</v>
      </c>
      <c r="O53">
        <f t="shared" si="22"/>
        <v>0</v>
      </c>
      <c r="P53">
        <f t="shared" si="23"/>
        <v>0</v>
      </c>
      <c r="Q53">
        <f t="shared" si="12"/>
        <v>2</v>
      </c>
      <c r="R53" s="73" t="str">
        <f t="shared" si="24"/>
        <v>佩利冬</v>
      </c>
      <c r="S53" s="73" t="str">
        <f t="shared" si="25"/>
        <v>海妖</v>
      </c>
      <c r="T53" s="73">
        <f t="shared" si="26"/>
        <v>0</v>
      </c>
      <c r="U53" s="73">
        <f t="shared" si="27"/>
        <v>0</v>
      </c>
      <c r="V53">
        <f t="shared" si="9"/>
        <v>18132292</v>
      </c>
      <c r="W53">
        <f t="shared" si="13"/>
        <v>1</v>
      </c>
      <c r="X53">
        <f t="shared" si="14"/>
        <v>1</v>
      </c>
      <c r="Y53">
        <f t="shared" si="15"/>
        <v>2</v>
      </c>
      <c r="Z53">
        <f t="shared" si="16"/>
        <v>2</v>
      </c>
    </row>
    <row r="54" spans="1:26" x14ac:dyDescent="0.15">
      <c r="A54">
        <v>5</v>
      </c>
      <c r="B54" s="89">
        <v>4040</v>
      </c>
      <c r="C54" s="88">
        <v>2728</v>
      </c>
      <c r="D54" s="105">
        <v>5</v>
      </c>
      <c r="E54" s="102" t="s">
        <v>313</v>
      </c>
      <c r="F54">
        <f t="shared" si="19"/>
        <v>3</v>
      </c>
      <c r="H54" s="102">
        <v>51</v>
      </c>
      <c r="I54" s="82">
        <v>2015</v>
      </c>
      <c r="J54" s="82">
        <v>2003</v>
      </c>
      <c r="L54" s="74"/>
      <c r="M54">
        <f t="shared" si="20"/>
        <v>1</v>
      </c>
      <c r="N54">
        <f t="shared" si="21"/>
        <v>1</v>
      </c>
      <c r="O54">
        <f t="shared" si="22"/>
        <v>0</v>
      </c>
      <c r="P54">
        <f t="shared" si="23"/>
        <v>0</v>
      </c>
      <c r="Q54">
        <f t="shared" si="12"/>
        <v>2</v>
      </c>
      <c r="R54" s="73" t="str">
        <f t="shared" si="24"/>
        <v>吸血鬼</v>
      </c>
      <c r="S54" s="73" t="str">
        <f t="shared" si="25"/>
        <v>山岭巨人</v>
      </c>
      <c r="T54" s="73">
        <f t="shared" si="26"/>
        <v>0</v>
      </c>
      <c r="U54" s="73">
        <f t="shared" si="27"/>
        <v>0</v>
      </c>
      <c r="V54">
        <f t="shared" si="9"/>
        <v>8072234</v>
      </c>
      <c r="W54">
        <f t="shared" si="13"/>
        <v>1</v>
      </c>
      <c r="X54">
        <f t="shared" si="14"/>
        <v>1</v>
      </c>
      <c r="Y54">
        <f t="shared" si="15"/>
        <v>2</v>
      </c>
      <c r="Z54">
        <f t="shared" si="16"/>
        <v>2</v>
      </c>
    </row>
    <row r="55" spans="1:26" x14ac:dyDescent="0.15">
      <c r="A55">
        <v>5</v>
      </c>
      <c r="B55" s="89">
        <v>4018</v>
      </c>
      <c r="C55" s="88">
        <v>2756</v>
      </c>
      <c r="D55" s="105">
        <v>5</v>
      </c>
      <c r="E55" s="102" t="s">
        <v>314</v>
      </c>
      <c r="F55">
        <f t="shared" si="19"/>
        <v>3</v>
      </c>
      <c r="H55" s="102">
        <v>52</v>
      </c>
      <c r="I55" s="82">
        <v>3012</v>
      </c>
      <c r="J55" s="82">
        <v>2007</v>
      </c>
      <c r="L55" s="74"/>
      <c r="M55">
        <f t="shared" si="20"/>
        <v>1</v>
      </c>
      <c r="N55">
        <f t="shared" si="21"/>
        <v>1</v>
      </c>
      <c r="O55">
        <f t="shared" si="22"/>
        <v>0</v>
      </c>
      <c r="P55">
        <f t="shared" si="23"/>
        <v>0</v>
      </c>
      <c r="Q55">
        <f t="shared" si="12"/>
        <v>2</v>
      </c>
      <c r="R55" s="73" t="str">
        <f t="shared" si="24"/>
        <v>金刚</v>
      </c>
      <c r="S55" s="73" t="str">
        <f t="shared" si="25"/>
        <v>羊头恶魔</v>
      </c>
      <c r="T55" s="73">
        <f t="shared" si="26"/>
        <v>0</v>
      </c>
      <c r="U55" s="73">
        <f t="shared" si="27"/>
        <v>0</v>
      </c>
      <c r="V55">
        <f t="shared" si="9"/>
        <v>13100193</v>
      </c>
      <c r="W55">
        <f t="shared" si="13"/>
        <v>1</v>
      </c>
      <c r="X55">
        <f t="shared" si="14"/>
        <v>1</v>
      </c>
      <c r="Y55">
        <f t="shared" si="15"/>
        <v>2</v>
      </c>
      <c r="Z55">
        <f t="shared" si="16"/>
        <v>2</v>
      </c>
    </row>
    <row r="56" spans="1:26" x14ac:dyDescent="0.15">
      <c r="A56">
        <v>5</v>
      </c>
      <c r="B56" s="89">
        <v>4015</v>
      </c>
      <c r="C56" s="88">
        <v>2770</v>
      </c>
      <c r="D56" s="105">
        <v>5</v>
      </c>
      <c r="E56" s="102" t="s">
        <v>315</v>
      </c>
      <c r="F56">
        <f t="shared" si="19"/>
        <v>3</v>
      </c>
      <c r="H56" s="102">
        <v>53</v>
      </c>
      <c r="I56" s="82">
        <v>3020</v>
      </c>
      <c r="J56" s="82">
        <v>3001</v>
      </c>
      <c r="L56" s="74"/>
      <c r="M56">
        <f t="shared" si="20"/>
        <v>1</v>
      </c>
      <c r="N56">
        <f t="shared" si="21"/>
        <v>1</v>
      </c>
      <c r="O56">
        <f t="shared" si="22"/>
        <v>0</v>
      </c>
      <c r="P56">
        <f t="shared" si="23"/>
        <v>0</v>
      </c>
      <c r="Q56">
        <f t="shared" si="12"/>
        <v>2</v>
      </c>
      <c r="R56" s="73" t="str">
        <f t="shared" si="24"/>
        <v>暮光领主</v>
      </c>
      <c r="S56" s="73" t="str">
        <f t="shared" si="25"/>
        <v>魅魔</v>
      </c>
      <c r="T56" s="73">
        <f t="shared" si="26"/>
        <v>0</v>
      </c>
      <c r="U56" s="73">
        <f t="shared" si="27"/>
        <v>0</v>
      </c>
      <c r="V56">
        <f t="shared" si="9"/>
        <v>18126401</v>
      </c>
      <c r="W56">
        <f t="shared" si="13"/>
        <v>1</v>
      </c>
      <c r="X56">
        <f t="shared" si="14"/>
        <v>1</v>
      </c>
      <c r="Y56">
        <f t="shared" si="15"/>
        <v>2</v>
      </c>
      <c r="Z56">
        <f t="shared" si="16"/>
        <v>2</v>
      </c>
    </row>
    <row r="57" spans="1:26" x14ac:dyDescent="0.15">
      <c r="A57">
        <v>5</v>
      </c>
      <c r="B57" s="89">
        <v>4025</v>
      </c>
      <c r="C57" s="88">
        <v>2801</v>
      </c>
      <c r="D57" s="105">
        <v>5</v>
      </c>
      <c r="E57" s="102" t="s">
        <v>316</v>
      </c>
      <c r="F57">
        <f t="shared" si="19"/>
        <v>3</v>
      </c>
      <c r="H57" s="102">
        <v>54</v>
      </c>
      <c r="I57" s="82">
        <v>2007</v>
      </c>
      <c r="J57" s="82">
        <v>2006</v>
      </c>
      <c r="L57" s="74"/>
      <c r="M57">
        <f t="shared" si="20"/>
        <v>1</v>
      </c>
      <c r="N57">
        <f t="shared" si="21"/>
        <v>1</v>
      </c>
      <c r="O57">
        <f t="shared" si="22"/>
        <v>0</v>
      </c>
      <c r="P57">
        <f t="shared" si="23"/>
        <v>0</v>
      </c>
      <c r="Q57">
        <f t="shared" si="12"/>
        <v>2</v>
      </c>
      <c r="R57" s="73" t="str">
        <f t="shared" si="24"/>
        <v>羊头恶魔</v>
      </c>
      <c r="S57" s="73" t="str">
        <f t="shared" si="25"/>
        <v>眼魔</v>
      </c>
      <c r="T57" s="73">
        <f t="shared" si="26"/>
        <v>0</v>
      </c>
      <c r="U57" s="73">
        <f t="shared" si="27"/>
        <v>0</v>
      </c>
      <c r="V57">
        <f t="shared" si="9"/>
        <v>8052085</v>
      </c>
      <c r="W57">
        <f t="shared" si="13"/>
        <v>1</v>
      </c>
      <c r="X57">
        <f t="shared" si="14"/>
        <v>1</v>
      </c>
      <c r="Y57">
        <f t="shared" si="15"/>
        <v>2</v>
      </c>
      <c r="Z57">
        <f t="shared" si="16"/>
        <v>2</v>
      </c>
    </row>
    <row r="58" spans="1:26" x14ac:dyDescent="0.15">
      <c r="A58">
        <v>5</v>
      </c>
      <c r="B58" s="89">
        <v>4038</v>
      </c>
      <c r="C58" s="88">
        <v>2849</v>
      </c>
      <c r="D58" s="105">
        <v>5</v>
      </c>
      <c r="E58" s="102" t="s">
        <v>317</v>
      </c>
      <c r="F58">
        <f t="shared" si="19"/>
        <v>3</v>
      </c>
      <c r="H58" s="102">
        <v>55</v>
      </c>
      <c r="I58" s="82">
        <v>3020</v>
      </c>
      <c r="J58" s="82">
        <v>3005</v>
      </c>
      <c r="L58" s="74"/>
      <c r="M58">
        <f t="shared" si="20"/>
        <v>1</v>
      </c>
      <c r="N58">
        <f t="shared" si="21"/>
        <v>1</v>
      </c>
      <c r="O58">
        <f t="shared" si="22"/>
        <v>0</v>
      </c>
      <c r="P58">
        <f t="shared" si="23"/>
        <v>0</v>
      </c>
      <c r="Q58">
        <f t="shared" si="12"/>
        <v>2</v>
      </c>
      <c r="R58" s="73" t="str">
        <f t="shared" si="24"/>
        <v>暮光领主</v>
      </c>
      <c r="S58" s="73" t="str">
        <f t="shared" si="25"/>
        <v>络新妇</v>
      </c>
      <c r="T58" s="73">
        <f t="shared" si="26"/>
        <v>0</v>
      </c>
      <c r="U58" s="73">
        <f t="shared" si="27"/>
        <v>0</v>
      </c>
      <c r="V58">
        <f t="shared" si="9"/>
        <v>18150425</v>
      </c>
      <c r="W58">
        <f t="shared" si="13"/>
        <v>1</v>
      </c>
      <c r="X58">
        <f t="shared" si="14"/>
        <v>1</v>
      </c>
      <c r="Y58">
        <f t="shared" si="15"/>
        <v>2</v>
      </c>
      <c r="Z58">
        <f t="shared" si="16"/>
        <v>2</v>
      </c>
    </row>
    <row r="59" spans="1:26" x14ac:dyDescent="0.15">
      <c r="A59">
        <v>5</v>
      </c>
      <c r="B59" s="89">
        <v>4035</v>
      </c>
      <c r="C59" s="88">
        <v>2929</v>
      </c>
      <c r="D59" s="105">
        <v>5</v>
      </c>
      <c r="E59" s="102" t="s">
        <v>318</v>
      </c>
      <c r="F59">
        <f t="shared" si="19"/>
        <v>3</v>
      </c>
      <c r="H59" s="102">
        <v>56</v>
      </c>
      <c r="I59" s="82">
        <v>3003</v>
      </c>
      <c r="J59" s="84">
        <v>2017</v>
      </c>
      <c r="L59" s="74"/>
      <c r="M59">
        <f t="shared" si="20"/>
        <v>1</v>
      </c>
      <c r="N59">
        <f t="shared" si="21"/>
        <v>1</v>
      </c>
      <c r="O59">
        <f t="shared" si="22"/>
        <v>0</v>
      </c>
      <c r="P59">
        <f t="shared" si="23"/>
        <v>0</v>
      </c>
      <c r="Q59">
        <f t="shared" si="12"/>
        <v>2</v>
      </c>
      <c r="R59" s="73" t="str">
        <f t="shared" si="24"/>
        <v>女妖</v>
      </c>
      <c r="S59" s="73" t="str">
        <f t="shared" si="25"/>
        <v>皮克西</v>
      </c>
      <c r="T59" s="73">
        <f t="shared" si="26"/>
        <v>0</v>
      </c>
      <c r="U59" s="73">
        <f t="shared" si="27"/>
        <v>0</v>
      </c>
      <c r="V59">
        <f t="shared" si="9"/>
        <v>13086298</v>
      </c>
      <c r="W59">
        <f t="shared" si="13"/>
        <v>1</v>
      </c>
      <c r="X59">
        <f t="shared" si="14"/>
        <v>1</v>
      </c>
      <c r="Y59">
        <f t="shared" si="15"/>
        <v>2</v>
      </c>
      <c r="Z59">
        <f t="shared" si="16"/>
        <v>2</v>
      </c>
    </row>
    <row r="60" spans="1:26" x14ac:dyDescent="0.15">
      <c r="A60">
        <v>5</v>
      </c>
      <c r="B60" s="89">
        <v>4031</v>
      </c>
      <c r="C60" s="88">
        <v>2935</v>
      </c>
      <c r="D60" s="105">
        <v>5</v>
      </c>
      <c r="E60" s="102" t="s">
        <v>319</v>
      </c>
      <c r="F60">
        <f t="shared" si="19"/>
        <v>3</v>
      </c>
      <c r="H60" s="102">
        <v>57</v>
      </c>
      <c r="I60" s="82">
        <v>2013</v>
      </c>
      <c r="J60" s="82">
        <v>2008</v>
      </c>
      <c r="L60" s="74"/>
      <c r="M60">
        <f t="shared" si="20"/>
        <v>1</v>
      </c>
      <c r="N60">
        <f t="shared" si="21"/>
        <v>1</v>
      </c>
      <c r="O60">
        <f t="shared" si="22"/>
        <v>0</v>
      </c>
      <c r="P60">
        <f t="shared" si="23"/>
        <v>0</v>
      </c>
      <c r="Q60">
        <f t="shared" si="12"/>
        <v>2</v>
      </c>
      <c r="R60" s="73" t="str">
        <f t="shared" si="24"/>
        <v>石像鬼</v>
      </c>
      <c r="S60" s="73" t="str">
        <f t="shared" si="25"/>
        <v>科学怪人</v>
      </c>
      <c r="T60" s="73">
        <f t="shared" si="26"/>
        <v>0</v>
      </c>
      <c r="U60" s="73">
        <f t="shared" si="27"/>
        <v>0</v>
      </c>
      <c r="V60">
        <f t="shared" si="9"/>
        <v>8084233</v>
      </c>
      <c r="W60">
        <f t="shared" si="13"/>
        <v>1</v>
      </c>
      <c r="X60">
        <f t="shared" si="14"/>
        <v>1</v>
      </c>
      <c r="Y60">
        <f t="shared" si="15"/>
        <v>2</v>
      </c>
      <c r="Z60">
        <f t="shared" si="16"/>
        <v>2</v>
      </c>
    </row>
    <row r="61" spans="1:26" x14ac:dyDescent="0.15">
      <c r="A61">
        <v>5</v>
      </c>
      <c r="B61" s="89">
        <v>4006</v>
      </c>
      <c r="C61" s="88">
        <v>2967</v>
      </c>
      <c r="D61" s="105">
        <v>5</v>
      </c>
      <c r="E61" s="102" t="s">
        <v>320</v>
      </c>
      <c r="F61">
        <f t="shared" si="19"/>
        <v>3</v>
      </c>
      <c r="H61" s="102">
        <v>58</v>
      </c>
      <c r="I61" s="82">
        <v>3004</v>
      </c>
      <c r="J61" s="82">
        <v>2000</v>
      </c>
      <c r="L61" s="74"/>
      <c r="M61">
        <f t="shared" si="20"/>
        <v>1</v>
      </c>
      <c r="N61">
        <f t="shared" si="21"/>
        <v>1</v>
      </c>
      <c r="O61">
        <f t="shared" si="22"/>
        <v>0</v>
      </c>
      <c r="P61">
        <f t="shared" si="23"/>
        <v>0</v>
      </c>
      <c r="Q61">
        <f t="shared" si="12"/>
        <v>2</v>
      </c>
      <c r="R61" s="73" t="str">
        <f t="shared" si="24"/>
        <v>般若</v>
      </c>
      <c r="S61" s="73" t="str">
        <f t="shared" si="25"/>
        <v>迷你龙</v>
      </c>
      <c r="T61" s="73">
        <f t="shared" si="26"/>
        <v>0</v>
      </c>
      <c r="U61" s="73">
        <f t="shared" si="27"/>
        <v>0</v>
      </c>
      <c r="V61">
        <f t="shared" si="9"/>
        <v>13024016</v>
      </c>
      <c r="W61">
        <f t="shared" si="13"/>
        <v>1</v>
      </c>
      <c r="X61">
        <f t="shared" si="14"/>
        <v>1</v>
      </c>
      <c r="Y61">
        <f t="shared" si="15"/>
        <v>2</v>
      </c>
      <c r="Z61">
        <f t="shared" si="16"/>
        <v>2</v>
      </c>
    </row>
    <row r="62" spans="1:26" x14ac:dyDescent="0.15">
      <c r="A62">
        <v>16</v>
      </c>
      <c r="B62" s="107">
        <v>4014</v>
      </c>
      <c r="C62" s="88">
        <v>3039</v>
      </c>
      <c r="D62" s="105">
        <v>7</v>
      </c>
      <c r="E62" s="102" t="s">
        <v>321</v>
      </c>
      <c r="F62">
        <f t="shared" si="19"/>
        <v>3</v>
      </c>
      <c r="H62" s="102">
        <v>59</v>
      </c>
      <c r="I62" s="82">
        <v>3015</v>
      </c>
      <c r="J62" s="82">
        <v>2009</v>
      </c>
      <c r="L62" s="74"/>
      <c r="M62">
        <f t="shared" si="20"/>
        <v>1</v>
      </c>
      <c r="N62">
        <f t="shared" si="21"/>
        <v>1</v>
      </c>
      <c r="O62">
        <f t="shared" si="22"/>
        <v>0</v>
      </c>
      <c r="P62">
        <f t="shared" si="23"/>
        <v>0</v>
      </c>
      <c r="Q62">
        <f t="shared" si="12"/>
        <v>2</v>
      </c>
      <c r="R62" s="73" t="str">
        <f t="shared" si="24"/>
        <v>古树精</v>
      </c>
      <c r="S62" s="73" t="str">
        <f t="shared" si="25"/>
        <v>娜迦</v>
      </c>
      <c r="T62" s="73">
        <f t="shared" si="26"/>
        <v>0</v>
      </c>
      <c r="U62" s="73">
        <f t="shared" si="27"/>
        <v>0</v>
      </c>
      <c r="V62">
        <f t="shared" si="9"/>
        <v>13126306</v>
      </c>
      <c r="W62">
        <f t="shared" si="13"/>
        <v>1</v>
      </c>
      <c r="X62">
        <f t="shared" si="14"/>
        <v>1</v>
      </c>
      <c r="Y62">
        <f t="shared" si="15"/>
        <v>2</v>
      </c>
      <c r="Z62">
        <f t="shared" si="16"/>
        <v>2</v>
      </c>
    </row>
    <row r="63" spans="1:26" x14ac:dyDescent="0.15">
      <c r="A63">
        <v>16</v>
      </c>
      <c r="B63" s="107">
        <v>4028</v>
      </c>
      <c r="C63" s="88">
        <v>3264</v>
      </c>
      <c r="D63" s="105">
        <v>7</v>
      </c>
      <c r="E63" s="102" t="s">
        <v>322</v>
      </c>
      <c r="F63">
        <f t="shared" si="19"/>
        <v>3</v>
      </c>
      <c r="H63" s="102">
        <v>60</v>
      </c>
      <c r="I63" s="82">
        <v>3021</v>
      </c>
      <c r="J63" s="82">
        <v>2016</v>
      </c>
      <c r="L63" s="74"/>
      <c r="M63">
        <f t="shared" si="20"/>
        <v>1</v>
      </c>
      <c r="N63">
        <f t="shared" si="21"/>
        <v>1</v>
      </c>
      <c r="O63">
        <f t="shared" si="22"/>
        <v>0</v>
      </c>
      <c r="P63">
        <f t="shared" si="23"/>
        <v>0</v>
      </c>
      <c r="Q63">
        <f t="shared" si="12"/>
        <v>2</v>
      </c>
      <c r="R63" s="73" t="str">
        <f t="shared" si="24"/>
        <v>海魔女</v>
      </c>
      <c r="S63" s="73" t="str">
        <f t="shared" si="25"/>
        <v>剑齿虎</v>
      </c>
      <c r="T63" s="73">
        <f t="shared" si="26"/>
        <v>0</v>
      </c>
      <c r="U63" s="73">
        <f t="shared" si="27"/>
        <v>0</v>
      </c>
      <c r="V63">
        <f t="shared" si="9"/>
        <v>13190697</v>
      </c>
      <c r="W63">
        <f t="shared" si="13"/>
        <v>1</v>
      </c>
      <c r="X63">
        <f t="shared" si="14"/>
        <v>1</v>
      </c>
      <c r="Y63">
        <f t="shared" si="15"/>
        <v>2</v>
      </c>
      <c r="Z63">
        <f t="shared" si="16"/>
        <v>2</v>
      </c>
    </row>
    <row r="64" spans="1:26" x14ac:dyDescent="0.15">
      <c r="A64">
        <v>30</v>
      </c>
      <c r="B64" s="107">
        <v>4032</v>
      </c>
      <c r="C64" s="88">
        <v>3294</v>
      </c>
      <c r="D64" s="105">
        <v>7</v>
      </c>
      <c r="E64" s="102" t="s">
        <v>323</v>
      </c>
      <c r="F64">
        <f t="shared" si="19"/>
        <v>3</v>
      </c>
      <c r="H64" s="102">
        <v>61</v>
      </c>
      <c r="I64" s="82">
        <v>3009</v>
      </c>
      <c r="J64" s="82">
        <v>3006</v>
      </c>
      <c r="L64" s="74"/>
      <c r="M64">
        <f t="shared" si="20"/>
        <v>1</v>
      </c>
      <c r="N64">
        <f t="shared" si="21"/>
        <v>1</v>
      </c>
      <c r="O64">
        <f t="shared" si="22"/>
        <v>0</v>
      </c>
      <c r="P64">
        <f t="shared" si="23"/>
        <v>0</v>
      </c>
      <c r="Q64">
        <f t="shared" si="12"/>
        <v>2</v>
      </c>
      <c r="R64" s="73" t="str">
        <f t="shared" si="24"/>
        <v>辉光</v>
      </c>
      <c r="S64" s="73" t="str">
        <f t="shared" si="25"/>
        <v>海妖</v>
      </c>
      <c r="T64" s="73">
        <f t="shared" si="26"/>
        <v>0</v>
      </c>
      <c r="U64" s="73">
        <f t="shared" si="27"/>
        <v>0</v>
      </c>
      <c r="V64">
        <f t="shared" si="9"/>
        <v>18090117</v>
      </c>
      <c r="W64">
        <f t="shared" si="13"/>
        <v>1</v>
      </c>
      <c r="X64">
        <f t="shared" si="14"/>
        <v>1</v>
      </c>
      <c r="Y64">
        <f t="shared" si="15"/>
        <v>2</v>
      </c>
      <c r="Z64">
        <f t="shared" si="16"/>
        <v>2</v>
      </c>
    </row>
    <row r="65" spans="1:26" x14ac:dyDescent="0.15">
      <c r="A65">
        <v>16</v>
      </c>
      <c r="B65" s="107">
        <v>4019</v>
      </c>
      <c r="C65" s="88">
        <v>3403</v>
      </c>
      <c r="D65" s="105">
        <v>7</v>
      </c>
      <c r="E65" s="102" t="s">
        <v>324</v>
      </c>
      <c r="F65">
        <f t="shared" si="19"/>
        <v>3</v>
      </c>
      <c r="H65" s="102">
        <v>62</v>
      </c>
      <c r="I65" s="82">
        <v>3013</v>
      </c>
      <c r="J65" s="82">
        <v>2004</v>
      </c>
      <c r="L65" s="74"/>
      <c r="M65">
        <f t="shared" si="20"/>
        <v>1</v>
      </c>
      <c r="N65">
        <f t="shared" si="21"/>
        <v>1</v>
      </c>
      <c r="O65">
        <f t="shared" si="22"/>
        <v>0</v>
      </c>
      <c r="P65">
        <f t="shared" si="23"/>
        <v>0</v>
      </c>
      <c r="Q65">
        <f t="shared" si="12"/>
        <v>2</v>
      </c>
      <c r="R65" s="73" t="str">
        <f t="shared" si="24"/>
        <v>独角兽</v>
      </c>
      <c r="S65" s="73" t="str">
        <f t="shared" si="25"/>
        <v>沙罗曼蛇</v>
      </c>
      <c r="T65" s="73">
        <f t="shared" si="26"/>
        <v>0</v>
      </c>
      <c r="U65" s="73">
        <f t="shared" si="27"/>
        <v>0</v>
      </c>
      <c r="V65">
        <f t="shared" si="9"/>
        <v>13094185</v>
      </c>
      <c r="W65">
        <f t="shared" si="13"/>
        <v>1</v>
      </c>
      <c r="X65">
        <f t="shared" si="14"/>
        <v>1</v>
      </c>
      <c r="Y65">
        <f t="shared" si="15"/>
        <v>2</v>
      </c>
      <c r="Z65">
        <f t="shared" si="16"/>
        <v>2</v>
      </c>
    </row>
    <row r="66" spans="1:26" x14ac:dyDescent="0.15">
      <c r="A66">
        <v>16</v>
      </c>
      <c r="B66" s="107">
        <v>4036</v>
      </c>
      <c r="C66" s="88">
        <v>3502</v>
      </c>
      <c r="D66" s="105">
        <v>7</v>
      </c>
      <c r="E66" s="102" t="s">
        <v>325</v>
      </c>
      <c r="F66">
        <f t="shared" si="19"/>
        <v>3</v>
      </c>
      <c r="H66" s="102">
        <v>63</v>
      </c>
      <c r="I66" s="82">
        <v>3018</v>
      </c>
      <c r="J66" s="82">
        <v>2003</v>
      </c>
      <c r="L66" s="74"/>
      <c r="M66">
        <f t="shared" si="20"/>
        <v>1</v>
      </c>
      <c r="N66">
        <f t="shared" si="21"/>
        <v>1</v>
      </c>
      <c r="O66">
        <f t="shared" si="22"/>
        <v>0</v>
      </c>
      <c r="P66">
        <f t="shared" si="23"/>
        <v>0</v>
      </c>
      <c r="Q66">
        <f t="shared" si="12"/>
        <v>2</v>
      </c>
      <c r="R66" s="73" t="str">
        <f t="shared" si="24"/>
        <v>薇儿</v>
      </c>
      <c r="S66" s="73" t="str">
        <f t="shared" si="25"/>
        <v>山岭巨人</v>
      </c>
      <c r="T66" s="73">
        <f t="shared" si="26"/>
        <v>0</v>
      </c>
      <c r="U66" s="73">
        <f t="shared" si="27"/>
        <v>0</v>
      </c>
      <c r="V66">
        <f t="shared" si="9"/>
        <v>13120333</v>
      </c>
      <c r="W66">
        <f t="shared" si="13"/>
        <v>1</v>
      </c>
      <c r="X66">
        <f t="shared" si="14"/>
        <v>1</v>
      </c>
      <c r="Y66">
        <f t="shared" si="15"/>
        <v>2</v>
      </c>
      <c r="Z66">
        <f t="shared" si="16"/>
        <v>2</v>
      </c>
    </row>
    <row r="67" spans="1:26" x14ac:dyDescent="0.15">
      <c r="A67">
        <v>16</v>
      </c>
      <c r="B67" s="109">
        <v>4007</v>
      </c>
      <c r="C67" s="95">
        <v>3514</v>
      </c>
      <c r="D67" s="105">
        <v>7</v>
      </c>
      <c r="E67" s="102" t="s">
        <v>326</v>
      </c>
      <c r="F67">
        <f t="shared" ref="F67:F72" si="29">COUNTIFS($I:$Q,B67)</f>
        <v>3</v>
      </c>
      <c r="H67" s="102">
        <v>64</v>
      </c>
      <c r="I67" s="82">
        <v>3000</v>
      </c>
      <c r="J67" s="82">
        <v>1017</v>
      </c>
      <c r="L67" s="74"/>
      <c r="M67">
        <f t="shared" si="20"/>
        <v>1</v>
      </c>
      <c r="N67">
        <f t="shared" si="21"/>
        <v>1</v>
      </c>
      <c r="O67">
        <f t="shared" si="22"/>
        <v>0</v>
      </c>
      <c r="P67">
        <f t="shared" si="23"/>
        <v>0</v>
      </c>
      <c r="Q67">
        <f t="shared" si="12"/>
        <v>2</v>
      </c>
      <c r="R67" s="73" t="str">
        <f t="shared" si="24"/>
        <v>大恶魔</v>
      </c>
      <c r="S67" s="73" t="str">
        <f t="shared" si="25"/>
        <v>狂暴骷髅</v>
      </c>
      <c r="T67" s="73">
        <f t="shared" si="26"/>
        <v>0</v>
      </c>
      <c r="U67" s="73">
        <f t="shared" si="27"/>
        <v>0</v>
      </c>
      <c r="V67">
        <f t="shared" si="9"/>
        <v>10034289</v>
      </c>
      <c r="W67">
        <f t="shared" si="13"/>
        <v>1</v>
      </c>
      <c r="X67">
        <f t="shared" si="14"/>
        <v>1</v>
      </c>
      <c r="Y67">
        <f t="shared" si="15"/>
        <v>2</v>
      </c>
      <c r="Z67">
        <f t="shared" si="16"/>
        <v>2</v>
      </c>
    </row>
    <row r="68" spans="1:26" x14ac:dyDescent="0.15">
      <c r="A68">
        <v>30</v>
      </c>
      <c r="B68" s="107">
        <v>4039</v>
      </c>
      <c r="C68">
        <v>3552</v>
      </c>
      <c r="D68" s="105">
        <v>7</v>
      </c>
      <c r="E68" s="102" t="s">
        <v>327</v>
      </c>
      <c r="F68">
        <f t="shared" si="29"/>
        <v>3</v>
      </c>
      <c r="H68" s="102">
        <v>65</v>
      </c>
      <c r="I68" s="82">
        <v>3010</v>
      </c>
      <c r="J68" s="82">
        <v>2011</v>
      </c>
      <c r="L68" s="74"/>
      <c r="M68">
        <f t="shared" ref="M68:M73" si="30">_xlfn.XLOOKUP(I68,$B:$B,$A:$A)</f>
        <v>1</v>
      </c>
      <c r="N68">
        <f t="shared" ref="N68:N73" si="31">_xlfn.XLOOKUP(J68,$B:$B,$A:$A)</f>
        <v>1</v>
      </c>
      <c r="O68">
        <f t="shared" ref="O68:O73" si="32">_xlfn.XLOOKUP(K68,$B:$B,$A:$A)</f>
        <v>0</v>
      </c>
      <c r="P68">
        <f t="shared" ref="P68:P73" si="33">_xlfn.XLOOKUP(L68,$B:$B,$A:$A)</f>
        <v>0</v>
      </c>
      <c r="Q68">
        <f t="shared" si="12"/>
        <v>2</v>
      </c>
      <c r="R68" s="73" t="str">
        <f t="shared" ref="R68:R73" si="34">_xlfn.XLOOKUP(I68,$B:$B,$E:$E)</f>
        <v>暗夜少女</v>
      </c>
      <c r="S68" s="73" t="str">
        <f t="shared" ref="S68:S73" si="35">_xlfn.XLOOKUP(J68,$B:$B,$E:$E)</f>
        <v>猫又</v>
      </c>
      <c r="T68" s="73">
        <f t="shared" ref="T68:T73" si="36">_xlfn.XLOOKUP(K68,$B:$B,$E:$E)</f>
        <v>0</v>
      </c>
      <c r="U68" s="73">
        <f t="shared" ref="U68:U73" si="37">_xlfn.XLOOKUP(L68,$B:$B,$E:$E)</f>
        <v>0</v>
      </c>
      <c r="V68">
        <f t="shared" ref="V68:V73" si="38">I68^2+J68^2+K68^2+L68^2</f>
        <v>13104221</v>
      </c>
      <c r="W68">
        <f t="shared" si="13"/>
        <v>1</v>
      </c>
      <c r="X68">
        <f t="shared" si="14"/>
        <v>1</v>
      </c>
      <c r="Y68">
        <f t="shared" si="15"/>
        <v>2</v>
      </c>
      <c r="Z68">
        <f t="shared" si="16"/>
        <v>2</v>
      </c>
    </row>
    <row r="69" spans="1:26" x14ac:dyDescent="0.15">
      <c r="A69">
        <v>30</v>
      </c>
      <c r="B69" s="110">
        <v>4037</v>
      </c>
      <c r="C69">
        <v>3681</v>
      </c>
      <c r="D69" s="105">
        <v>7</v>
      </c>
      <c r="E69" t="s">
        <v>328</v>
      </c>
      <c r="F69">
        <f t="shared" si="29"/>
        <v>3</v>
      </c>
      <c r="H69" s="102">
        <v>66</v>
      </c>
      <c r="I69" s="82">
        <v>3012</v>
      </c>
      <c r="J69" s="82">
        <v>2005</v>
      </c>
      <c r="L69" s="74"/>
      <c r="M69">
        <f t="shared" si="30"/>
        <v>1</v>
      </c>
      <c r="N69">
        <f t="shared" si="31"/>
        <v>1</v>
      </c>
      <c r="O69">
        <f t="shared" si="32"/>
        <v>0</v>
      </c>
      <c r="P69">
        <f t="shared" si="33"/>
        <v>0</v>
      </c>
      <c r="Q69">
        <f t="shared" ref="Q69:Q73" si="39">SUM(M69:P69)</f>
        <v>2</v>
      </c>
      <c r="R69" s="73" t="str">
        <f t="shared" si="34"/>
        <v>金刚</v>
      </c>
      <c r="S69" s="73" t="str">
        <f t="shared" si="35"/>
        <v>石化蜥蜴</v>
      </c>
      <c r="T69" s="73">
        <f t="shared" si="36"/>
        <v>0</v>
      </c>
      <c r="U69" s="73">
        <f t="shared" si="37"/>
        <v>0</v>
      </c>
      <c r="V69">
        <f t="shared" si="38"/>
        <v>13092169</v>
      </c>
      <c r="W69">
        <f t="shared" ref="W69:W73" si="40">COUNTIFS($R69:$U69,R69)</f>
        <v>1</v>
      </c>
      <c r="X69">
        <f t="shared" ref="X69:X73" si="41">COUNTIFS($R69:$U69,S69)</f>
        <v>1</v>
      </c>
      <c r="Y69">
        <f t="shared" ref="Y69:Y73" si="42">COUNTIFS($R69:$U69,T69)</f>
        <v>2</v>
      </c>
      <c r="Z69">
        <f t="shared" ref="Z69:Z73" si="43">COUNTIFS($R69:$U69,U69)</f>
        <v>2</v>
      </c>
    </row>
    <row r="70" spans="1:26" x14ac:dyDescent="0.15">
      <c r="A70">
        <v>16</v>
      </c>
      <c r="B70" s="110">
        <v>4026</v>
      </c>
      <c r="C70">
        <v>3724</v>
      </c>
      <c r="D70" s="105">
        <v>7</v>
      </c>
      <c r="E70" t="s">
        <v>329</v>
      </c>
      <c r="F70">
        <f t="shared" si="29"/>
        <v>3</v>
      </c>
      <c r="H70" s="102">
        <v>67</v>
      </c>
      <c r="I70" s="82">
        <v>3018</v>
      </c>
      <c r="J70" s="82">
        <v>2010</v>
      </c>
      <c r="L70" s="74"/>
      <c r="M70">
        <f t="shared" si="30"/>
        <v>1</v>
      </c>
      <c r="N70">
        <f t="shared" si="31"/>
        <v>1</v>
      </c>
      <c r="O70">
        <f t="shared" si="32"/>
        <v>0</v>
      </c>
      <c r="P70">
        <f t="shared" si="33"/>
        <v>0</v>
      </c>
      <c r="Q70">
        <f t="shared" si="39"/>
        <v>2</v>
      </c>
      <c r="R70" s="73" t="str">
        <f t="shared" si="34"/>
        <v>薇儿</v>
      </c>
      <c r="S70" s="73" t="str">
        <f t="shared" si="35"/>
        <v>姑获鸟</v>
      </c>
      <c r="T70" s="73">
        <f t="shared" si="36"/>
        <v>0</v>
      </c>
      <c r="U70" s="73">
        <f t="shared" si="37"/>
        <v>0</v>
      </c>
      <c r="V70">
        <f t="shared" si="38"/>
        <v>13148424</v>
      </c>
      <c r="W70">
        <f t="shared" si="40"/>
        <v>1</v>
      </c>
      <c r="X70">
        <f t="shared" si="41"/>
        <v>1</v>
      </c>
      <c r="Y70">
        <f t="shared" si="42"/>
        <v>2</v>
      </c>
      <c r="Z70">
        <f t="shared" si="43"/>
        <v>2</v>
      </c>
    </row>
    <row r="71" spans="1:26" x14ac:dyDescent="0.15">
      <c r="A71">
        <v>12</v>
      </c>
      <c r="B71">
        <v>4041</v>
      </c>
      <c r="C71">
        <v>2803</v>
      </c>
      <c r="D71" s="105">
        <v>5</v>
      </c>
      <c r="E71" s="102" t="s">
        <v>330</v>
      </c>
      <c r="F71">
        <f t="shared" si="29"/>
        <v>3</v>
      </c>
      <c r="H71" s="102">
        <v>68</v>
      </c>
      <c r="I71" s="82">
        <v>3017</v>
      </c>
      <c r="J71" s="82">
        <v>1017</v>
      </c>
      <c r="L71" s="74"/>
      <c r="M71">
        <f t="shared" si="30"/>
        <v>1</v>
      </c>
      <c r="N71">
        <f t="shared" si="31"/>
        <v>1</v>
      </c>
      <c r="O71">
        <f t="shared" si="32"/>
        <v>0</v>
      </c>
      <c r="P71">
        <f t="shared" si="33"/>
        <v>0</v>
      </c>
      <c r="Q71">
        <f t="shared" si="39"/>
        <v>2</v>
      </c>
      <c r="R71" s="73" t="str">
        <f t="shared" si="34"/>
        <v>狮鹫</v>
      </c>
      <c r="S71" s="73" t="str">
        <f t="shared" si="35"/>
        <v>狂暴骷髅</v>
      </c>
      <c r="T71" s="73">
        <f t="shared" si="36"/>
        <v>0</v>
      </c>
      <c r="U71" s="73">
        <f t="shared" si="37"/>
        <v>0</v>
      </c>
      <c r="V71">
        <f t="shared" si="38"/>
        <v>10136578</v>
      </c>
      <c r="W71">
        <f t="shared" si="40"/>
        <v>1</v>
      </c>
      <c r="X71">
        <f t="shared" si="41"/>
        <v>1</v>
      </c>
      <c r="Y71">
        <f t="shared" si="42"/>
        <v>2</v>
      </c>
      <c r="Z71">
        <f t="shared" si="43"/>
        <v>2</v>
      </c>
    </row>
    <row r="72" spans="1:26" x14ac:dyDescent="0.15">
      <c r="A72">
        <v>13</v>
      </c>
      <c r="B72">
        <v>4042</v>
      </c>
      <c r="C72">
        <v>2806</v>
      </c>
      <c r="D72" s="105">
        <v>5</v>
      </c>
      <c r="E72" s="102" t="s">
        <v>331</v>
      </c>
      <c r="F72">
        <f t="shared" si="29"/>
        <v>3</v>
      </c>
      <c r="H72" s="106">
        <v>69</v>
      </c>
      <c r="I72" s="83">
        <v>2012</v>
      </c>
      <c r="J72" s="83">
        <v>2011</v>
      </c>
      <c r="K72" s="83"/>
      <c r="L72" s="74"/>
      <c r="M72">
        <f t="shared" si="30"/>
        <v>1</v>
      </c>
      <c r="N72">
        <f t="shared" si="31"/>
        <v>1</v>
      </c>
      <c r="O72">
        <f t="shared" si="32"/>
        <v>0</v>
      </c>
      <c r="P72">
        <f t="shared" si="33"/>
        <v>0</v>
      </c>
      <c r="Q72">
        <f t="shared" si="39"/>
        <v>2</v>
      </c>
      <c r="R72" s="73" t="str">
        <f t="shared" si="34"/>
        <v>狼人</v>
      </c>
      <c r="S72" s="73" t="str">
        <f t="shared" si="35"/>
        <v>猫又</v>
      </c>
      <c r="T72" s="73">
        <f t="shared" si="36"/>
        <v>0</v>
      </c>
      <c r="U72" s="73">
        <f t="shared" si="37"/>
        <v>0</v>
      </c>
      <c r="V72">
        <f t="shared" si="38"/>
        <v>8092265</v>
      </c>
      <c r="W72">
        <f t="shared" si="40"/>
        <v>1</v>
      </c>
      <c r="X72">
        <f t="shared" si="41"/>
        <v>1</v>
      </c>
      <c r="Y72">
        <f t="shared" si="42"/>
        <v>2</v>
      </c>
      <c r="Z72">
        <f t="shared" si="43"/>
        <v>2</v>
      </c>
    </row>
    <row r="73" spans="1:26" x14ac:dyDescent="0.15">
      <c r="H73" s="102">
        <v>70</v>
      </c>
      <c r="I73" s="82">
        <v>4024</v>
      </c>
      <c r="J73" s="82">
        <v>4027</v>
      </c>
      <c r="L73" s="74"/>
      <c r="M73">
        <f t="shared" si="30"/>
        <v>5</v>
      </c>
      <c r="N73">
        <f t="shared" si="31"/>
        <v>5</v>
      </c>
      <c r="O73">
        <f t="shared" si="32"/>
        <v>0</v>
      </c>
      <c r="P73">
        <f t="shared" si="33"/>
        <v>0</v>
      </c>
      <c r="Q73">
        <f t="shared" si="39"/>
        <v>10</v>
      </c>
      <c r="R73" s="73" t="str">
        <f t="shared" si="34"/>
        <v>鲜血女王</v>
      </c>
      <c r="S73" s="73" t="str">
        <f t="shared" si="35"/>
        <v>半神木乃伊</v>
      </c>
      <c r="T73" s="73">
        <f t="shared" si="36"/>
        <v>0</v>
      </c>
      <c r="U73" s="73">
        <f t="shared" si="37"/>
        <v>0</v>
      </c>
      <c r="V73">
        <f t="shared" si="38"/>
        <v>32409305</v>
      </c>
      <c r="W73">
        <f t="shared" si="40"/>
        <v>1</v>
      </c>
      <c r="X73">
        <f t="shared" si="41"/>
        <v>1</v>
      </c>
      <c r="Y73">
        <f t="shared" si="42"/>
        <v>2</v>
      </c>
      <c r="Z73">
        <f t="shared" si="43"/>
        <v>2</v>
      </c>
    </row>
    <row r="74" spans="1:26" x14ac:dyDescent="0.15">
      <c r="H74" s="102"/>
      <c r="L74" s="74"/>
    </row>
    <row r="75" spans="1:26" x14ac:dyDescent="0.15">
      <c r="B75">
        <v>4017</v>
      </c>
      <c r="C75" t="s">
        <v>296</v>
      </c>
      <c r="H75" s="102"/>
      <c r="L75" s="74"/>
    </row>
    <row r="76" spans="1:26" x14ac:dyDescent="0.15">
      <c r="B76">
        <v>4001</v>
      </c>
      <c r="C76" t="s">
        <v>297</v>
      </c>
      <c r="H76" s="102"/>
      <c r="L76" s="74"/>
    </row>
    <row r="77" spans="1:26" x14ac:dyDescent="0.15">
      <c r="B77">
        <v>4033</v>
      </c>
      <c r="C77" t="s">
        <v>298</v>
      </c>
      <c r="H77" s="102"/>
      <c r="L77" s="74"/>
    </row>
    <row r="78" spans="1:26" x14ac:dyDescent="0.15">
      <c r="B78">
        <v>4024</v>
      </c>
      <c r="C78" t="s">
        <v>299</v>
      </c>
      <c r="E78" s="2"/>
      <c r="F78" s="2"/>
      <c r="G78" s="2"/>
      <c r="H78" s="102"/>
      <c r="L78" s="74"/>
    </row>
    <row r="79" spans="1:26" x14ac:dyDescent="0.15">
      <c r="B79">
        <v>4002</v>
      </c>
      <c r="C79" t="s">
        <v>300</v>
      </c>
      <c r="H79" s="102"/>
      <c r="L79" s="74"/>
    </row>
    <row r="80" spans="1:26" x14ac:dyDescent="0.15">
      <c r="B80">
        <v>4023</v>
      </c>
      <c r="C80" t="s">
        <v>301</v>
      </c>
      <c r="H80" s="102"/>
      <c r="L80" s="74"/>
      <c r="N80" s="2"/>
      <c r="O80" s="2"/>
      <c r="P80" s="2"/>
      <c r="R80" s="2"/>
    </row>
    <row r="81" spans="2:12" x14ac:dyDescent="0.15">
      <c r="B81">
        <v>4016</v>
      </c>
      <c r="C81" t="s">
        <v>302</v>
      </c>
      <c r="E81" s="2"/>
      <c r="F81" s="2"/>
      <c r="G81" s="2"/>
      <c r="H81" s="102"/>
      <c r="L81" s="74"/>
    </row>
    <row r="82" spans="2:12" x14ac:dyDescent="0.15">
      <c r="B82">
        <v>4000</v>
      </c>
      <c r="C82" t="s">
        <v>303</v>
      </c>
      <c r="H82" s="102"/>
      <c r="L82" s="74"/>
    </row>
    <row r="83" spans="2:12" x14ac:dyDescent="0.15">
      <c r="B83">
        <v>4004</v>
      </c>
      <c r="C83" t="s">
        <v>304</v>
      </c>
      <c r="H83" s="102"/>
      <c r="L83" s="74"/>
    </row>
    <row r="84" spans="2:12" x14ac:dyDescent="0.15">
      <c r="B84">
        <v>4030</v>
      </c>
      <c r="C84" t="s">
        <v>305</v>
      </c>
      <c r="H84" s="102"/>
      <c r="L84" s="74"/>
    </row>
    <row r="85" spans="2:12" x14ac:dyDescent="0.15">
      <c r="B85">
        <v>4034</v>
      </c>
      <c r="C85" t="s">
        <v>306</v>
      </c>
      <c r="H85" s="102"/>
    </row>
    <row r="86" spans="2:12" x14ac:dyDescent="0.15">
      <c r="B86">
        <v>4021</v>
      </c>
      <c r="C86" t="s">
        <v>307</v>
      </c>
      <c r="H86" s="102"/>
    </row>
    <row r="87" spans="2:12" x14ac:dyDescent="0.15">
      <c r="B87">
        <v>4009</v>
      </c>
      <c r="C87" t="s">
        <v>308</v>
      </c>
      <c r="H87" s="102"/>
    </row>
    <row r="88" spans="2:12" x14ac:dyDescent="0.15">
      <c r="B88">
        <v>4022</v>
      </c>
      <c r="C88" t="s">
        <v>309</v>
      </c>
      <c r="H88" s="102"/>
    </row>
    <row r="89" spans="2:12" x14ac:dyDescent="0.15">
      <c r="B89">
        <v>4027</v>
      </c>
      <c r="C89" t="s">
        <v>310</v>
      </c>
    </row>
    <row r="90" spans="2:12" x14ac:dyDescent="0.15">
      <c r="B90">
        <v>4005</v>
      </c>
      <c r="C90" t="s">
        <v>311</v>
      </c>
    </row>
    <row r="91" spans="2:12" x14ac:dyDescent="0.15">
      <c r="B91">
        <v>4012</v>
      </c>
      <c r="C91" t="s">
        <v>312</v>
      </c>
    </row>
    <row r="92" spans="2:12" x14ac:dyDescent="0.15">
      <c r="B92">
        <v>4040</v>
      </c>
      <c r="C92" t="s">
        <v>313</v>
      </c>
    </row>
    <row r="93" spans="2:12" x14ac:dyDescent="0.15">
      <c r="B93">
        <v>4018</v>
      </c>
      <c r="C93" t="s">
        <v>314</v>
      </c>
    </row>
    <row r="94" spans="2:12" x14ac:dyDescent="0.15">
      <c r="B94">
        <v>4015</v>
      </c>
      <c r="C94" t="s">
        <v>315</v>
      </c>
    </row>
    <row r="95" spans="2:12" x14ac:dyDescent="0.15">
      <c r="B95">
        <v>4025</v>
      </c>
      <c r="C95" t="s">
        <v>316</v>
      </c>
    </row>
    <row r="96" spans="2:12" x14ac:dyDescent="0.15">
      <c r="B96">
        <v>4038</v>
      </c>
      <c r="C96" t="s">
        <v>317</v>
      </c>
    </row>
    <row r="97" spans="2:14" x14ac:dyDescent="0.15">
      <c r="B97">
        <v>4035</v>
      </c>
      <c r="C97" t="s">
        <v>318</v>
      </c>
    </row>
    <row r="98" spans="2:14" x14ac:dyDescent="0.15">
      <c r="B98">
        <v>4031</v>
      </c>
      <c r="C98" t="s">
        <v>319</v>
      </c>
    </row>
    <row r="99" spans="2:14" x14ac:dyDescent="0.15">
      <c r="B99">
        <v>4006</v>
      </c>
      <c r="C99" t="s">
        <v>320</v>
      </c>
    </row>
    <row r="100" spans="2:14" x14ac:dyDescent="0.15">
      <c r="B100">
        <v>4014</v>
      </c>
      <c r="C100" t="s">
        <v>321</v>
      </c>
    </row>
    <row r="101" spans="2:14" x14ac:dyDescent="0.15">
      <c r="B101">
        <v>4028</v>
      </c>
      <c r="C101" t="s">
        <v>322</v>
      </c>
    </row>
    <row r="102" spans="2:14" x14ac:dyDescent="0.15">
      <c r="B102">
        <v>4019</v>
      </c>
      <c r="C102" t="s">
        <v>324</v>
      </c>
    </row>
    <row r="103" spans="2:14" x14ac:dyDescent="0.15">
      <c r="B103">
        <v>4036</v>
      </c>
      <c r="C103" t="s">
        <v>325</v>
      </c>
    </row>
    <row r="104" spans="2:14" x14ac:dyDescent="0.15">
      <c r="B104">
        <v>4007</v>
      </c>
      <c r="C104" t="s">
        <v>326</v>
      </c>
    </row>
    <row r="105" spans="2:14" x14ac:dyDescent="0.15">
      <c r="B105">
        <v>4026</v>
      </c>
      <c r="C105" t="s">
        <v>329</v>
      </c>
    </row>
    <row r="106" spans="2:14" x14ac:dyDescent="0.15">
      <c r="B106">
        <v>4041</v>
      </c>
      <c r="C106" t="s">
        <v>330</v>
      </c>
    </row>
    <row r="107" spans="2:14" x14ac:dyDescent="0.15">
      <c r="B107">
        <v>4042</v>
      </c>
      <c r="C107" t="s">
        <v>331</v>
      </c>
    </row>
    <row r="110" spans="2:14" x14ac:dyDescent="0.15">
      <c r="D110" s="2"/>
    </row>
    <row r="111" spans="2:14" x14ac:dyDescent="0.15">
      <c r="N111" s="2"/>
    </row>
  </sheetData>
  <mergeCells count="3">
    <mergeCell ref="W3:Z3"/>
    <mergeCell ref="AB27:AB33"/>
    <mergeCell ref="AB35:AB40"/>
  </mergeCells>
  <phoneticPr fontId="14" type="noConversion"/>
  <conditionalFormatting sqref="I1:I1048576">
    <cfRule type="cellIs" dxfId="15" priority="2" operator="equal">
      <formula>4024</formula>
    </cfRule>
  </conditionalFormatting>
  <conditionalFormatting sqref="I1:K1048576">
    <cfRule type="cellIs" dxfId="14" priority="1" operator="equal">
      <formula>4024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423"/>
  <sheetViews>
    <sheetView topLeftCell="AM1" workbookViewId="0">
      <selection activeCell="AM4" sqref="AM4:AO423"/>
    </sheetView>
  </sheetViews>
  <sheetFormatPr defaultColWidth="9" defaultRowHeight="13.5" x14ac:dyDescent="0.15"/>
  <cols>
    <col min="4" max="4" width="9.125" bestFit="1" customWidth="1"/>
    <col min="5" max="5" width="6.75" style="72" customWidth="1"/>
    <col min="6" max="6" width="11.5" style="72" customWidth="1"/>
    <col min="7" max="7" width="11.375" style="72" customWidth="1"/>
    <col min="8" max="8" width="12.25" style="72" customWidth="1"/>
    <col min="9" max="10" width="11.5" style="72" customWidth="1"/>
    <col min="11" max="11" width="9.125" style="72" bestFit="1" customWidth="1"/>
    <col min="12" max="17" width="9.125" bestFit="1" customWidth="1"/>
    <col min="18" max="18" width="9.125" style="73" bestFit="1" customWidth="1"/>
    <col min="19" max="19" width="10.75" style="73" customWidth="1"/>
    <col min="20" max="21" width="9.125" style="73" bestFit="1" customWidth="1"/>
    <col min="22" max="22" width="9.125" bestFit="1" customWidth="1"/>
    <col min="23" max="23" width="16.125" bestFit="1" customWidth="1"/>
    <col min="24" max="24" width="19.5" customWidth="1"/>
    <col min="25" max="25" width="36.125" bestFit="1" customWidth="1"/>
    <col min="26" max="27" width="9.125" bestFit="1" customWidth="1"/>
    <col min="28" max="28" width="37.625" customWidth="1"/>
    <col min="29" max="29" width="48.5" customWidth="1"/>
    <col min="30" max="30" width="36" customWidth="1"/>
    <col min="31" max="31" width="41.25" customWidth="1"/>
    <col min="32" max="32" width="34" customWidth="1"/>
    <col min="33" max="33" width="21.125" customWidth="1"/>
    <col min="34" max="34" width="30.5" customWidth="1"/>
    <col min="35" max="35" width="16.75" customWidth="1"/>
    <col min="36" max="36" width="31.875" customWidth="1"/>
    <col min="37" max="37" width="9.625" bestFit="1" customWidth="1"/>
    <col min="38" max="38" width="63.375" customWidth="1"/>
    <col min="39" max="39" width="68.25" style="74" customWidth="1"/>
    <col min="40" max="40" width="39.125" style="74" customWidth="1"/>
    <col min="41" max="41" width="74.875" style="74" customWidth="1"/>
  </cols>
  <sheetData>
    <row r="3" spans="1:41" x14ac:dyDescent="0.15">
      <c r="L3" s="2" t="s">
        <v>245</v>
      </c>
      <c r="M3" s="2" t="s">
        <v>332</v>
      </c>
      <c r="N3" s="77" t="s">
        <v>228</v>
      </c>
      <c r="O3" s="78" t="s">
        <v>230</v>
      </c>
      <c r="P3" s="78" t="s">
        <v>231</v>
      </c>
      <c r="Q3" s="78" t="s">
        <v>232</v>
      </c>
      <c r="R3" s="85"/>
      <c r="S3" s="85" t="s">
        <v>244</v>
      </c>
      <c r="T3" s="86" t="s">
        <v>333</v>
      </c>
      <c r="U3" s="86" t="s">
        <v>334</v>
      </c>
      <c r="V3" s="87" t="s">
        <v>335</v>
      </c>
      <c r="Z3" s="90" t="s">
        <v>336</v>
      </c>
      <c r="AA3" s="90" t="s">
        <v>337</v>
      </c>
      <c r="AB3" s="91"/>
      <c r="AC3" s="91"/>
      <c r="AD3" s="90"/>
      <c r="AE3" s="91"/>
      <c r="AF3" s="91"/>
      <c r="AG3" s="90"/>
      <c r="AH3" s="91" t="s">
        <v>338</v>
      </c>
      <c r="AI3" s="91" t="s">
        <v>339</v>
      </c>
      <c r="AJ3" s="90" t="s">
        <v>340</v>
      </c>
      <c r="AK3" s="2" t="s">
        <v>341</v>
      </c>
    </row>
    <row r="4" spans="1:41" x14ac:dyDescent="0.15">
      <c r="E4" s="72">
        <v>1</v>
      </c>
      <c r="F4" s="72">
        <v>2</v>
      </c>
      <c r="G4" s="72">
        <v>3</v>
      </c>
      <c r="H4" s="72">
        <v>4</v>
      </c>
      <c r="I4" s="72">
        <v>5</v>
      </c>
      <c r="J4" s="72">
        <v>6</v>
      </c>
      <c r="L4">
        <f t="shared" ref="L4:L67" si="0">(S4&amp;M4)+0+V4*10000</f>
        <v>10151</v>
      </c>
      <c r="M4">
        <v>1</v>
      </c>
      <c r="N4" s="79">
        <v>1</v>
      </c>
      <c r="O4" s="80">
        <v>4033</v>
      </c>
      <c r="P4" s="80">
        <v>4025</v>
      </c>
      <c r="Q4" s="80">
        <v>4024</v>
      </c>
      <c r="R4" s="123">
        <f>BUFF数值!F6</f>
        <v>1.1499999999999999</v>
      </c>
      <c r="S4" s="88">
        <v>15</v>
      </c>
      <c r="T4" s="89">
        <v>1</v>
      </c>
      <c r="U4" s="88">
        <v>4</v>
      </c>
      <c r="V4">
        <v>1</v>
      </c>
      <c r="W4" t="str" cm="1">
        <f t="array" ref="W4">"{5,1,"&amp;T4&amp;","&amp;_xlfn.CEILING.MATH(INDEX($E$5:$J$10,T4,V4)*R4,100)&amp;",0}"</f>
        <v>{5,1,1,1800,0}</v>
      </c>
      <c r="X4" t="str" cm="1">
        <f t="array" ref="X4">IF(U4=0,"","{5,1,"&amp;U4-3&amp;","&amp;INDEX($E$5:$J$10,U4,V4)/10&amp;",1}")</f>
        <v>{5,1,1,1,1}</v>
      </c>
      <c r="Y4" t="str">
        <f t="array" ref="Y4">[1]!LKnum(W4:X4)</f>
        <v>{{5,1,1,1800,0}|{5,1,1,1,1}}</v>
      </c>
      <c r="Z4">
        <v>0</v>
      </c>
      <c r="AA4">
        <f t="array" ref="AA4">INT(IF(U4=0,0,INDEX($E$20:$J$25,U4,V4))+INDEX($E$20:$J$25,T4,V4))</f>
        <v>1500</v>
      </c>
      <c r="AB4" t="str" cm="1">
        <f t="array" ref="AB4">INDEX(A$5:A$10,$T4)&amp;"&lt;color=#47d110&gt;"&amp;_xlfn.CEILING.MATH(INDEX($E$5:$J$10,T4,V4)*R4,100)&amp;"&lt;/color&gt;"</f>
        <v>攻击+&lt;color=#47d110&gt;1800&lt;/color&gt;</v>
      </c>
      <c r="AC4" t="str" cm="1">
        <f t="array" ref="AC4">INDEX(B$5:B$10,$T4)&amp;"&lt;color=#47d110&gt;"&amp;_xlfn.CEILING.MATH(INDEX($E$5:$J$10,T4,V4)*R4,100)&amp;"&lt;/color&gt;"</f>
        <v>攻擊+&lt;color=#47d110&gt;1800&lt;/color&gt;</v>
      </c>
      <c r="AD4" t="str" cm="1">
        <f t="array" ref="AD4">INDEX(C$5:C$10,$T4)&amp;"&lt;color=#47d110&gt;"&amp;_xlfn.CEILING.MATH(INDEX($E$5:$J$10,T4,V4)*R4,100)&amp;"&lt;/color&gt;"</f>
        <v>ATK+&lt;color=#47d110&gt;1800&lt;/color&gt;</v>
      </c>
      <c r="AE4" t="str" cm="1">
        <f t="array" ref="AE4">IF($U4=0,"",","&amp;INDEX(A$5:A$10,$U4)&amp;INDEX($E$34:$J$39,$U4,$V4))</f>
        <v>,同时攻击+&lt;color=#47d110&gt;1.0%&lt;/color&gt;</v>
      </c>
      <c r="AF4" t="str">
        <f t="array" ref="AF4">IF($U4=0,"",","&amp;INDEX(B$5:B$10,$U4)&amp;INDEX($E$34:$J$39,$U4,$V4))</f>
        <v>,同時攻擊+&lt;color=#47d110&gt;1.0%&lt;/color&gt;</v>
      </c>
      <c r="AG4" t="str">
        <f t="array" ref="AG4">IF($U4=0,"",","&amp;INDEX(C$5:C$10,$U4)&amp;INDEX($E$34:$J$39,$U4,$V4))</f>
        <v>,And ATK+&lt;color=#47d110&gt;1.0%&lt;/color&gt;</v>
      </c>
      <c r="AH4" t="str">
        <f>AB4&amp;AE4</f>
        <v>攻击+&lt;color=#47d110&gt;1800&lt;/color&gt;,同时攻击+&lt;color=#47d110&gt;1.0%&lt;/color&gt;</v>
      </c>
      <c r="AI4" t="str">
        <f t="shared" ref="AI4:AJ4" si="1">AC4&amp;AF4</f>
        <v>攻擊+&lt;color=#47d110&gt;1800&lt;/color&gt;,同時攻擊+&lt;color=#47d110&gt;1.0%&lt;/color&gt;</v>
      </c>
      <c r="AJ4" t="str">
        <f t="shared" si="1"/>
        <v>ATK+&lt;color=#47d110&gt;1800&lt;/color&gt;,And ATK+&lt;color=#47d110&gt;1.0%&lt;/color&gt;</v>
      </c>
      <c r="AK4">
        <v>3000001</v>
      </c>
      <c r="AL4" t="str">
        <f>_xlfn.XLOOKUP(AK4,Sheet4!$E$50:$E$118,Sheet4!$F$50:$F$118,"",)</f>
        <v>,获得&lt;color=#47d110&gt;4%&lt;/color&gt;吸血效果</v>
      </c>
      <c r="AM4" s="74" t="str">
        <f>AH4&amp;$AL4</f>
        <v>攻击+&lt;color=#47d110&gt;1800&lt;/color&gt;,同时攻击+&lt;color=#47d110&gt;1.0%&lt;/color&gt;,获得&lt;color=#47d110&gt;4%&lt;/color&gt;吸血效果</v>
      </c>
      <c r="AN4" s="74" t="str">
        <f>AI4&amp;$AL4</f>
        <v>攻擊+&lt;color=#47d110&gt;1800&lt;/color&gt;,同時攻擊+&lt;color=#47d110&gt;1.0%&lt;/color&gt;,获得&lt;color=#47d110&gt;4%&lt;/color&gt;吸血效果</v>
      </c>
      <c r="AO4" s="74" t="str">
        <f>AJ4&amp;_xlfn.XLOOKUP(AK4,Sheet4!$E$50:$E$118,Sheet4!$G$50:$G$118,"",)</f>
        <v>ATK+&lt;color=#47d110&gt;1800&lt;/color&gt;,And ATK+&lt;color=#47d110&gt;1.0%&lt;/color&gt;, with &lt;color=#47d110&gt;4%&lt;/color&gt; lifesteal effects</v>
      </c>
    </row>
    <row r="5" spans="1:41" x14ac:dyDescent="0.15">
      <c r="A5" s="2" t="s">
        <v>342</v>
      </c>
      <c r="B5" s="2" t="s">
        <v>343</v>
      </c>
      <c r="C5" s="2" t="s">
        <v>344</v>
      </c>
      <c r="D5">
        <v>1</v>
      </c>
      <c r="E5" s="72">
        <v>1500</v>
      </c>
      <c r="F5" s="72">
        <v>2300</v>
      </c>
      <c r="G5" s="72">
        <v>22000</v>
      </c>
      <c r="H5" s="72">
        <v>35000</v>
      </c>
      <c r="I5" s="72">
        <f>H5*5</f>
        <v>175000</v>
      </c>
      <c r="J5" s="72">
        <v>260000</v>
      </c>
      <c r="K5" s="72">
        <v>1</v>
      </c>
      <c r="L5">
        <f t="shared" si="0"/>
        <v>10512</v>
      </c>
      <c r="M5">
        <v>2</v>
      </c>
      <c r="N5" s="79">
        <v>2</v>
      </c>
      <c r="O5" s="80">
        <v>4032</v>
      </c>
      <c r="P5" s="80">
        <v>4028</v>
      </c>
      <c r="Q5" s="80">
        <v>4022</v>
      </c>
      <c r="R5" s="123">
        <f>BUFF数值!F7</f>
        <v>1.1499999999999999</v>
      </c>
      <c r="S5" s="88">
        <v>51</v>
      </c>
      <c r="T5" s="89">
        <v>2</v>
      </c>
      <c r="U5" s="88">
        <v>5</v>
      </c>
      <c r="V5">
        <v>1</v>
      </c>
      <c r="W5" t="str" cm="1">
        <f t="array" ref="W5">"{5,1,"&amp;T5&amp;","&amp;_xlfn.CEILING.MATH(INDEX($E$5:$J$10,T5,V5)*R5,100)&amp;",0}"</f>
        <v>{5,1,2,2300,0}</v>
      </c>
      <c r="X5" t="str" cm="1">
        <f t="array" ref="X5">IF(U5=0,"","{5,1,"&amp;U5-3&amp;","&amp;INDEX($E$5:$J$10,U5,V5)/10&amp;",1}")</f>
        <v>{5,1,2,1,1}</v>
      </c>
      <c r="Y5" t="str">
        <f t="array" ref="Y5">[1]!LKnum(W5:X5)</f>
        <v>{{5,1,2,2300,0}|{5,1,2,1,1}}</v>
      </c>
      <c r="Z5">
        <v>0</v>
      </c>
      <c r="AA5">
        <f t="array" ref="AA5">INT(IF(U5=0,0,INDEX($E$20:$J$25,U5,V5))+INDEX($E$20:$J$25,T5,V5))</f>
        <v>3000</v>
      </c>
      <c r="AB5" t="str" cm="1">
        <f t="array" ref="AB5">INDEX(A$5:A$10,$T5)&amp;"&lt;color=#47d110&gt;"&amp;_xlfn.CEILING.MATH(INDEX($E$5:$J$10,T5,V5)*R5,100)&amp;"&lt;/color&gt;"</f>
        <v>防御+&lt;color=#47d110&gt;2300&lt;/color&gt;</v>
      </c>
      <c r="AC5" t="str" cm="1">
        <f t="array" ref="AC5">INDEX(B$5:B$10,$T5)&amp;"&lt;color=#47d110&gt;"&amp;_xlfn.CEILING.MATH(INDEX($E$5:$J$10,T5,V5)*R5,100)&amp;"&lt;/color&gt;"</f>
        <v>防禦+&lt;color=#47d110&gt;2300&lt;/color&gt;</v>
      </c>
      <c r="AD5" t="str" cm="1">
        <f t="array" ref="AD5">INDEX(C$5:C$10,$T5)&amp;"&lt;color=#47d110&gt;"&amp;_xlfn.CEILING.MATH(INDEX($E$5:$J$10,T5,V5)*R5,100)&amp;"&lt;/color&gt;"</f>
        <v>DEF+&lt;color=#47d110&gt;2300&lt;/color&gt;</v>
      </c>
      <c r="AE5" t="str">
        <f t="array" ref="AE5">IF($U5=0,"",","&amp;INDEX(A$5:A$10,$U5)&amp;INDEX($E$34:$J$39,$U5,$V5))</f>
        <v>,同时防御+&lt;color=#47d110&gt;1.0%&lt;/color&gt;</v>
      </c>
      <c r="AF5" t="str">
        <f t="array" ref="AF5">IF($U5=0,"",","&amp;INDEX(B$5:B$10,$U5)&amp;INDEX($E$34:$J$39,$U5,$V5))</f>
        <v>,同時防禦+&lt;color=#47d110&gt;1.0%&lt;/color&gt;</v>
      </c>
      <c r="AG5" t="str">
        <f t="array" ref="AG5">IF($U5=0,"",","&amp;INDEX(C$5:C$10,$U5)&amp;INDEX($E$34:$J$39,$U5,$V5))</f>
        <v>,And DEF+&lt;color=#47d110&gt;1.0%&lt;/color&gt;</v>
      </c>
      <c r="AH5" t="str">
        <f t="shared" ref="AH5:AH68" si="2">AB5&amp;AE5</f>
        <v>防御+&lt;color=#47d110&gt;2300&lt;/color&gt;,同时防御+&lt;color=#47d110&gt;1.0%&lt;/color&gt;</v>
      </c>
      <c r="AI5" t="str">
        <f t="shared" ref="AI5:AI68" si="3">AC5&amp;AF5</f>
        <v>防禦+&lt;color=#47d110&gt;2300&lt;/color&gt;,同時防禦+&lt;color=#47d110&gt;1.0%&lt;/color&gt;</v>
      </c>
      <c r="AJ5" t="str">
        <f t="shared" ref="AJ5:AJ68" si="4">AD5&amp;AG5</f>
        <v>DEF+&lt;color=#47d110&gt;2300&lt;/color&gt;,And DEF+&lt;color=#47d110&gt;1.0%&lt;/color&gt;</v>
      </c>
      <c r="AK5">
        <v>3000004</v>
      </c>
      <c r="AL5" t="str">
        <f>_xlfn.XLOOKUP(AK5,Sheet4!$E$50:$E$118,Sheet4!$F$50:$F$118,"",)</f>
        <v>,开局会获得一个护盾，吸收生命上限&lt;color=#47d110&gt;6.5%&lt;/color&gt;伤害</v>
      </c>
      <c r="AM5" s="74" t="str">
        <f t="shared" ref="AM5:AM68" si="5">AH5&amp;$AL5</f>
        <v>防御+&lt;color=#47d110&gt;2300&lt;/color&gt;,同时防御+&lt;color=#47d110&gt;1.0%&lt;/color&gt;,开局会获得一个护盾，吸收生命上限&lt;color=#47d110&gt;6.5%&lt;/color&gt;伤害</v>
      </c>
      <c r="AN5" s="74" t="str">
        <f t="shared" ref="AN5:AN68" si="6">AI5&amp;$AL5</f>
        <v>防禦+&lt;color=#47d110&gt;2300&lt;/color&gt;,同時防禦+&lt;color=#47d110&gt;1.0%&lt;/color&gt;,开局会获得一个护盾，吸收生命上限&lt;color=#47d110&gt;6.5%&lt;/color&gt;伤害</v>
      </c>
      <c r="AO5" s="74" t="str">
        <f>AJ5&amp;_xlfn.XLOOKUP(AK5,Sheet4!$E$50:$E$118,Sheet4!$G$50:$G$118,"",)</f>
        <v>DEF+&lt;color=#47d110&gt;2300&lt;/color&gt;,And DEF+&lt;color=#47d110&gt;1.0%&lt;/color&gt;, with a shield received at the beginning of a battle that absorbs damage up to &lt;color=#47d110&gt;6.5%&lt;/color&gt; Max HP</v>
      </c>
    </row>
    <row r="6" spans="1:41" x14ac:dyDescent="0.15">
      <c r="A6" s="2" t="s">
        <v>345</v>
      </c>
      <c r="B6" s="2" t="s">
        <v>346</v>
      </c>
      <c r="C6" s="2" t="s">
        <v>347</v>
      </c>
      <c r="D6">
        <v>2</v>
      </c>
      <c r="E6" s="72">
        <v>2000</v>
      </c>
      <c r="F6" s="72">
        <v>3000</v>
      </c>
      <c r="G6" s="72">
        <f>F6*9</f>
        <v>27000</v>
      </c>
      <c r="H6" s="72">
        <f>G6*1.5</f>
        <v>40500</v>
      </c>
      <c r="I6" s="72">
        <f>H6*5</f>
        <v>202500</v>
      </c>
      <c r="J6" s="72">
        <v>310000</v>
      </c>
      <c r="K6" s="72">
        <v>2</v>
      </c>
      <c r="L6">
        <f t="shared" si="0"/>
        <v>10723</v>
      </c>
      <c r="M6">
        <v>3</v>
      </c>
      <c r="N6" s="79">
        <v>3</v>
      </c>
      <c r="O6" s="80">
        <v>4041</v>
      </c>
      <c r="P6" s="80">
        <v>4037</v>
      </c>
      <c r="Q6" s="80">
        <v>4032</v>
      </c>
      <c r="R6" s="123">
        <f>BUFF数值!F8</f>
        <v>1.1499999999999999</v>
      </c>
      <c r="S6" s="88">
        <v>72</v>
      </c>
      <c r="T6" s="89">
        <v>2</v>
      </c>
      <c r="U6" s="88">
        <v>5</v>
      </c>
      <c r="V6">
        <v>1</v>
      </c>
      <c r="W6" t="str" cm="1">
        <f t="array" ref="W6">"{5,1,"&amp;T6&amp;","&amp;_xlfn.CEILING.MATH(INDEX($E$5:$J$10,T6,V6)*R6,100)&amp;",0}"</f>
        <v>{5,1,2,2300,0}</v>
      </c>
      <c r="X6" t="str" cm="1">
        <f t="array" ref="X6">IF(U6=0,"","{5,1,"&amp;U6-3&amp;","&amp;INDEX($E$5:$J$10,U6,V6)/10&amp;",1}")</f>
        <v>{5,1,2,1,1}</v>
      </c>
      <c r="Y6" t="str">
        <f t="array" ref="Y6">[1]!LKnum(W6:X6)</f>
        <v>{{5,1,2,2300,0}|{5,1,2,1,1}}</v>
      </c>
      <c r="Z6">
        <v>0</v>
      </c>
      <c r="AA6">
        <f t="array" ref="AA6">INT(IF(U6=0,0,INDEX($E$20:$J$25,U6,V6))+INDEX($E$20:$J$25,T6,V6))</f>
        <v>3000</v>
      </c>
      <c r="AB6" t="str" cm="1">
        <f t="array" ref="AB6">INDEX(A$5:A$10,$T6)&amp;"&lt;color=#47d110&gt;"&amp;_xlfn.CEILING.MATH(INDEX($E$5:$J$10,T6,V6)*R6,100)&amp;"&lt;/color&gt;"</f>
        <v>防御+&lt;color=#47d110&gt;2300&lt;/color&gt;</v>
      </c>
      <c r="AC6" t="str" cm="1">
        <f t="array" ref="AC6">INDEX(B$5:B$10,$T6)&amp;"&lt;color=#47d110&gt;"&amp;_xlfn.CEILING.MATH(INDEX($E$5:$J$10,T6,V6)*R6,100)&amp;"&lt;/color&gt;"</f>
        <v>防禦+&lt;color=#47d110&gt;2300&lt;/color&gt;</v>
      </c>
      <c r="AD6" t="str" cm="1">
        <f t="array" ref="AD6">INDEX(C$5:C$10,$T6)&amp;"&lt;color=#47d110&gt;"&amp;_xlfn.CEILING.MATH(INDEX($E$5:$J$10,T6,V6)*R6,100)&amp;"&lt;/color&gt;"</f>
        <v>DEF+&lt;color=#47d110&gt;2300&lt;/color&gt;</v>
      </c>
      <c r="AE6" t="str">
        <f t="array" ref="AE6">IF($U6=0,"",","&amp;INDEX(A$5:A$10,$U6)&amp;INDEX($E$34:$J$39,$U6,$V6))</f>
        <v>,同时防御+&lt;color=#47d110&gt;1.0%&lt;/color&gt;</v>
      </c>
      <c r="AF6" t="str">
        <f t="array" ref="AF6">IF($U6=0,"",","&amp;INDEX(B$5:B$10,$U6)&amp;INDEX($E$34:$J$39,$U6,$V6))</f>
        <v>,同時防禦+&lt;color=#47d110&gt;1.0%&lt;/color&gt;</v>
      </c>
      <c r="AG6" t="str">
        <f t="array" ref="AG6">IF($U6=0,"",","&amp;INDEX(C$5:C$10,$U6)&amp;INDEX($E$34:$J$39,$U6,$V6))</f>
        <v>,And DEF+&lt;color=#47d110&gt;1.0%&lt;/color&gt;</v>
      </c>
      <c r="AH6" t="str">
        <f t="shared" si="2"/>
        <v>防御+&lt;color=#47d110&gt;2300&lt;/color&gt;,同时防御+&lt;color=#47d110&gt;1.0%&lt;/color&gt;</v>
      </c>
      <c r="AI6" t="str">
        <f t="shared" si="3"/>
        <v>防禦+&lt;color=#47d110&gt;2300&lt;/color&gt;,同時防禦+&lt;color=#47d110&gt;1.0%&lt;/color&gt;</v>
      </c>
      <c r="AJ6" t="str">
        <f t="shared" si="4"/>
        <v>DEF+&lt;color=#47d110&gt;2300&lt;/color&gt;,And DEF+&lt;color=#47d110&gt;1.0%&lt;/color&gt;</v>
      </c>
      <c r="AK6">
        <v>3000007</v>
      </c>
      <c r="AL6" t="str">
        <f>_xlfn.XLOOKUP(AK6,Sheet4!$E$50:$E$118,Sheet4!$F$50:$F$118,"",)</f>
        <v>,首次血量低于60%会获得&lt;color=#47d110&gt;10%&lt;/color&gt;伤害减免持续5秒</v>
      </c>
      <c r="AM6" s="74" t="str">
        <f t="shared" si="5"/>
        <v>防御+&lt;color=#47d110&gt;2300&lt;/color&gt;,同时防御+&lt;color=#47d110&gt;1.0%&lt;/color&gt;,首次血量低于60%会获得&lt;color=#47d110&gt;10%&lt;/color&gt;伤害减免持续5秒</v>
      </c>
      <c r="AN6" s="74" t="str">
        <f t="shared" si="6"/>
        <v>防禦+&lt;color=#47d110&gt;2300&lt;/color&gt;,同時防禦+&lt;color=#47d110&gt;1.0%&lt;/color&gt;,首次血量低于60%会获得&lt;color=#47d110&gt;10%&lt;/color&gt;伤害减免持续5秒</v>
      </c>
      <c r="AO6" s="74" t="str">
        <f>AJ6&amp;_xlfn.XLOOKUP(AK6,Sheet4!$E$50:$E$118,Sheet4!$G$50:$G$118,"",)</f>
        <v>DEF+&lt;color=#47d110&gt;2300&lt;/color&gt;,And DEF+&lt;color=#47d110&gt;1.0%&lt;/color&gt;&lt;color=#47d110&gt;10%&lt;/color&gt; additional damage reduction for 5 seconds when HP is below 60% for the first time</v>
      </c>
    </row>
    <row r="7" spans="1:41" x14ac:dyDescent="0.15">
      <c r="A7" s="2" t="s">
        <v>348</v>
      </c>
      <c r="B7" s="2" t="s">
        <v>348</v>
      </c>
      <c r="C7" s="2" t="s">
        <v>349</v>
      </c>
      <c r="D7">
        <v>3</v>
      </c>
      <c r="E7" s="72">
        <v>11500</v>
      </c>
      <c r="F7" s="72">
        <v>20000</v>
      </c>
      <c r="G7" s="72">
        <f>F7*9.5</f>
        <v>190000</v>
      </c>
      <c r="H7" s="72">
        <f>G7*1.5</f>
        <v>285000</v>
      </c>
      <c r="I7" s="72">
        <v>1450000</v>
      </c>
      <c r="J7" s="72">
        <v>2100000</v>
      </c>
      <c r="K7" s="72">
        <v>3</v>
      </c>
      <c r="L7">
        <f t="shared" si="0"/>
        <v>10594</v>
      </c>
      <c r="M7">
        <v>4</v>
      </c>
      <c r="N7" s="79">
        <v>4</v>
      </c>
      <c r="O7" s="80">
        <v>4042</v>
      </c>
      <c r="P7" s="80">
        <v>4037</v>
      </c>
      <c r="Q7" s="80">
        <v>4007</v>
      </c>
      <c r="R7" s="123">
        <f>BUFF数值!F9</f>
        <v>1.1499999999999999</v>
      </c>
      <c r="S7" s="88">
        <v>59</v>
      </c>
      <c r="T7" s="89">
        <v>2</v>
      </c>
      <c r="U7" s="88">
        <v>5</v>
      </c>
      <c r="V7">
        <v>1</v>
      </c>
      <c r="W7" t="str" cm="1">
        <f t="array" ref="W7">"{5,1,"&amp;T7&amp;","&amp;_xlfn.CEILING.MATH(INDEX($E$5:$J$10,T7,V7)*R7,100)&amp;",0}"</f>
        <v>{5,1,2,2300,0}</v>
      </c>
      <c r="X7" t="str" cm="1">
        <f t="array" ref="X7">IF(U7=0,"","{5,1,"&amp;U7-3&amp;","&amp;INDEX($E$5:$J$10,U7,V7)/10&amp;",1}")</f>
        <v>{5,1,2,1,1}</v>
      </c>
      <c r="Y7" t="str">
        <f t="array" ref="Y7">[1]!LKnum(W7:X7)</f>
        <v>{{5,1,2,2300,0}|{5,1,2,1,1}}</v>
      </c>
      <c r="Z7">
        <v>0</v>
      </c>
      <c r="AA7">
        <f t="array" ref="AA7">INT(IF(U7=0,0,INDEX($E$20:$J$25,U7,V7))+INDEX($E$20:$J$25,T7,V7))</f>
        <v>3000</v>
      </c>
      <c r="AB7" t="str" cm="1">
        <f t="array" ref="AB7">INDEX(A$5:A$10,$T7)&amp;"&lt;color=#47d110&gt;"&amp;_xlfn.CEILING.MATH(INDEX($E$5:$J$10,T7,V7)*R7,100)&amp;"&lt;/color&gt;"</f>
        <v>防御+&lt;color=#47d110&gt;2300&lt;/color&gt;</v>
      </c>
      <c r="AC7" t="str" cm="1">
        <f t="array" ref="AC7">INDEX(B$5:B$10,$T7)&amp;"&lt;color=#47d110&gt;"&amp;_xlfn.CEILING.MATH(INDEX($E$5:$J$10,T7,V7)*R7,100)&amp;"&lt;/color&gt;"</f>
        <v>防禦+&lt;color=#47d110&gt;2300&lt;/color&gt;</v>
      </c>
      <c r="AD7" t="str" cm="1">
        <f t="array" ref="AD7">INDEX(C$5:C$10,$T7)&amp;"&lt;color=#47d110&gt;"&amp;_xlfn.CEILING.MATH(INDEX($E$5:$J$10,T7,V7)*R7,100)&amp;"&lt;/color&gt;"</f>
        <v>DEF+&lt;color=#47d110&gt;2300&lt;/color&gt;</v>
      </c>
      <c r="AE7" t="str">
        <f t="array" ref="AE7">IF($U7=0,"",","&amp;INDEX(A$5:A$10,$U7)&amp;INDEX($E$34:$J$39,$U7,$V7))</f>
        <v>,同时防御+&lt;color=#47d110&gt;1.0%&lt;/color&gt;</v>
      </c>
      <c r="AF7" t="str">
        <f t="array" ref="AF7">IF($U7=0,"",","&amp;INDEX(B$5:B$10,$U7)&amp;INDEX($E$34:$J$39,$U7,$V7))</f>
        <v>,同時防禦+&lt;color=#47d110&gt;1.0%&lt;/color&gt;</v>
      </c>
      <c r="AG7" t="str">
        <f t="array" ref="AG7">IF($U7=0,"",","&amp;INDEX(C$5:C$10,$U7)&amp;INDEX($E$34:$J$39,$U7,$V7))</f>
        <v>,And DEF+&lt;color=#47d110&gt;1.0%&lt;/color&gt;</v>
      </c>
      <c r="AH7" t="str">
        <f t="shared" si="2"/>
        <v>防御+&lt;color=#47d110&gt;2300&lt;/color&gt;,同时防御+&lt;color=#47d110&gt;1.0%&lt;/color&gt;</v>
      </c>
      <c r="AI7" t="str">
        <f t="shared" si="3"/>
        <v>防禦+&lt;color=#47d110&gt;2300&lt;/color&gt;,同時防禦+&lt;color=#47d110&gt;1.0%&lt;/color&gt;</v>
      </c>
      <c r="AJ7" t="str">
        <f t="shared" si="4"/>
        <v>DEF+&lt;color=#47d110&gt;2300&lt;/color&gt;,And DEF+&lt;color=#47d110&gt;1.0%&lt;/color&gt;</v>
      </c>
      <c r="AK7">
        <v>3000013</v>
      </c>
      <c r="AL7" t="str">
        <f>_xlfn.XLOOKUP(AK7,Sheet4!$E$50:$E$118,Sheet4!$F$50:$F$118,"",)</f>
        <v>,受到单次伤害高于生命10%时，此次伤害效果时降低&lt;color=#47d110&gt;7%&lt;/color&gt;</v>
      </c>
      <c r="AM7" s="74" t="str">
        <f t="shared" si="5"/>
        <v>防御+&lt;color=#47d110&gt;2300&lt;/color&gt;,同时防御+&lt;color=#47d110&gt;1.0%&lt;/color&gt;,受到单次伤害高于生命10%时，此次伤害效果时降低&lt;color=#47d110&gt;7%&lt;/color&gt;</v>
      </c>
      <c r="AN7" s="74" t="str">
        <f t="shared" si="6"/>
        <v>防禦+&lt;color=#47d110&gt;2300&lt;/color&gt;,同時防禦+&lt;color=#47d110&gt;1.0%&lt;/color&gt;,受到单次伤害高于生命10%时，此次伤害效果时降低&lt;color=#47d110&gt;7%&lt;/color&gt;</v>
      </c>
      <c r="AO7" s="74" t="str">
        <f>AJ7&amp;_xlfn.XLOOKUP(AK7,Sheet4!$E$50:$E$118,Sheet4!$G$50:$G$118,"",)</f>
        <v>DEF+&lt;color=#47d110&gt;2300&lt;/color&gt;,And DEF+&lt;color=#47d110&gt;1.0%&lt;/color&gt;, with &lt;color=#47d110&gt;7%&lt;/color&gt; damage reduction if the damage taken is over 10% HP</v>
      </c>
    </row>
    <row r="8" spans="1:41" x14ac:dyDescent="0.15">
      <c r="A8" s="122" t="s">
        <v>1024</v>
      </c>
      <c r="B8" s="122" t="s">
        <v>1027</v>
      </c>
      <c r="C8" s="122" t="s">
        <v>1033</v>
      </c>
      <c r="D8">
        <v>1002</v>
      </c>
      <c r="E8" s="75">
        <v>10</v>
      </c>
      <c r="F8" s="75">
        <v>20</v>
      </c>
      <c r="G8" s="75">
        <v>30</v>
      </c>
      <c r="H8" s="75">
        <v>35</v>
      </c>
      <c r="I8" s="75">
        <v>40</v>
      </c>
      <c r="J8" s="75">
        <v>50</v>
      </c>
      <c r="K8" s="72">
        <v>4</v>
      </c>
      <c r="L8">
        <f t="shared" si="0"/>
        <v>10765</v>
      </c>
      <c r="M8">
        <v>5</v>
      </c>
      <c r="N8" s="79">
        <v>5</v>
      </c>
      <c r="O8" s="80">
        <v>4039</v>
      </c>
      <c r="P8" s="80">
        <v>4037</v>
      </c>
      <c r="Q8" s="80">
        <v>4026</v>
      </c>
      <c r="R8" s="123">
        <f>BUFF数值!F10</f>
        <v>1.1499999999999999</v>
      </c>
      <c r="S8" s="88">
        <v>76</v>
      </c>
      <c r="T8" s="89">
        <v>2</v>
      </c>
      <c r="U8" s="88">
        <v>5</v>
      </c>
      <c r="V8">
        <v>1</v>
      </c>
      <c r="W8" t="str" cm="1">
        <f t="array" ref="W8">"{5,1,"&amp;T8&amp;","&amp;_xlfn.CEILING.MATH(INDEX($E$5:$J$10,T8,V8)*R8,100)&amp;",0}"</f>
        <v>{5,1,2,2300,0}</v>
      </c>
      <c r="X8" t="str" cm="1">
        <f t="array" ref="X8">IF(U8=0,"","{5,1,"&amp;U8-3&amp;","&amp;INDEX($E$5:$J$10,U8,V8)/10&amp;",1}")</f>
        <v>{5,1,2,1,1}</v>
      </c>
      <c r="Y8" t="str">
        <f t="array" ref="Y8">[1]!LKnum(W8:X8)</f>
        <v>{{5,1,2,2300,0}|{5,1,2,1,1}}</v>
      </c>
      <c r="Z8">
        <v>0</v>
      </c>
      <c r="AA8">
        <f t="array" ref="AA8">INT(IF(U8=0,0,INDEX($E$20:$J$25,U8,V8))+INDEX($E$20:$J$25,T8,V8))</f>
        <v>3000</v>
      </c>
      <c r="AB8" t="str" cm="1">
        <f t="array" ref="AB8">INDEX(A$5:A$10,$T8)&amp;"&lt;color=#47d110&gt;"&amp;_xlfn.CEILING.MATH(INDEX($E$5:$J$10,T8,V8)*R8,100)&amp;"&lt;/color&gt;"</f>
        <v>防御+&lt;color=#47d110&gt;2300&lt;/color&gt;</v>
      </c>
      <c r="AC8" t="str" cm="1">
        <f t="array" ref="AC8">INDEX(B$5:B$10,$T8)&amp;"&lt;color=#47d110&gt;"&amp;_xlfn.CEILING.MATH(INDEX($E$5:$J$10,T8,V8)*R8,100)&amp;"&lt;/color&gt;"</f>
        <v>防禦+&lt;color=#47d110&gt;2300&lt;/color&gt;</v>
      </c>
      <c r="AD8" t="str" cm="1">
        <f t="array" ref="AD8">INDEX(C$5:C$10,$T8)&amp;"&lt;color=#47d110&gt;"&amp;_xlfn.CEILING.MATH(INDEX($E$5:$J$10,T8,V8)*R8,100)&amp;"&lt;/color&gt;"</f>
        <v>DEF+&lt;color=#47d110&gt;2300&lt;/color&gt;</v>
      </c>
      <c r="AE8" t="str">
        <f t="array" ref="AE8">IF($U8=0,"",","&amp;INDEX(A$5:A$10,$U8)&amp;INDEX($E$34:$J$39,$U8,$V8))</f>
        <v>,同时防御+&lt;color=#47d110&gt;1.0%&lt;/color&gt;</v>
      </c>
      <c r="AF8" t="str">
        <f t="array" ref="AF8">IF($U8=0,"",","&amp;INDEX(B$5:B$10,$U8)&amp;INDEX($E$34:$J$39,$U8,$V8))</f>
        <v>,同時防禦+&lt;color=#47d110&gt;1.0%&lt;/color&gt;</v>
      </c>
      <c r="AG8" t="str">
        <f t="array" ref="AG8">IF($U8=0,"",","&amp;INDEX(C$5:C$10,$U8)&amp;INDEX($E$34:$J$39,$U8,$V8))</f>
        <v>,And DEF+&lt;color=#47d110&gt;1.0%&lt;/color&gt;</v>
      </c>
      <c r="AH8" t="str">
        <f t="shared" si="2"/>
        <v>防御+&lt;color=#47d110&gt;2300&lt;/color&gt;,同时防御+&lt;color=#47d110&gt;1.0%&lt;/color&gt;</v>
      </c>
      <c r="AI8" t="str">
        <f t="shared" si="3"/>
        <v>防禦+&lt;color=#47d110&gt;2300&lt;/color&gt;,同時防禦+&lt;color=#47d110&gt;1.0%&lt;/color&gt;</v>
      </c>
      <c r="AJ8" t="str">
        <f t="shared" si="4"/>
        <v>DEF+&lt;color=#47d110&gt;2300&lt;/color&gt;,And DEF+&lt;color=#47d110&gt;1.0%&lt;/color&gt;</v>
      </c>
      <c r="AK8">
        <v>3000016</v>
      </c>
      <c r="AL8" t="str">
        <f>_xlfn.XLOOKUP(AK8,Sheet4!$E$50:$E$118,Sheet4!$F$50:$F$118,"",)</f>
        <v>,对血量低于30%目标伤害和治疗效果提高&lt;color=#47d110&gt;12%&lt;/color&gt;</v>
      </c>
      <c r="AM8" s="74" t="str">
        <f t="shared" si="5"/>
        <v>防御+&lt;color=#47d110&gt;2300&lt;/color&gt;,同时防御+&lt;color=#47d110&gt;1.0%&lt;/color&gt;,对血量低于30%目标伤害和治疗效果提高&lt;color=#47d110&gt;12%&lt;/color&gt;</v>
      </c>
      <c r="AN8" s="74" t="str">
        <f t="shared" si="6"/>
        <v>防禦+&lt;color=#47d110&gt;2300&lt;/color&gt;,同時防禦+&lt;color=#47d110&gt;1.0%&lt;/color&gt;,对血量低于30%目标伤害和治疗效果提高&lt;color=#47d110&gt;12%&lt;/color&gt;</v>
      </c>
      <c r="AO8" s="74" t="str">
        <f>AJ8&amp;_xlfn.XLOOKUP(AK8,Sheet4!$E$50:$E$118,Sheet4!$G$50:$G$118,"",)</f>
        <v>DEF+&lt;color=#47d110&gt;2300&lt;/color&gt;,And DEF+&lt;color=#47d110&gt;1.0%&lt;/color&gt;, with &lt;color=#47d110&gt;12%&lt;/color&gt; increase in damage and healing effects to targets below 30% HP</v>
      </c>
    </row>
    <row r="9" spans="1:41" s="152" customFormat="1" x14ac:dyDescent="0.15">
      <c r="A9" s="152" t="s">
        <v>1025</v>
      </c>
      <c r="B9" s="152" t="s">
        <v>1029</v>
      </c>
      <c r="C9" s="152" t="s">
        <v>1034</v>
      </c>
      <c r="D9" s="152">
        <v>1003</v>
      </c>
      <c r="E9" s="153">
        <v>10</v>
      </c>
      <c r="F9" s="153">
        <v>20</v>
      </c>
      <c r="G9" s="153">
        <v>30</v>
      </c>
      <c r="H9" s="153">
        <v>35</v>
      </c>
      <c r="I9" s="153">
        <v>40</v>
      </c>
      <c r="J9" s="153">
        <v>50</v>
      </c>
      <c r="K9" s="153">
        <v>5</v>
      </c>
      <c r="L9" s="152">
        <f t="shared" si="0"/>
        <v>10656</v>
      </c>
      <c r="M9" s="152">
        <v>6</v>
      </c>
      <c r="N9" s="154">
        <v>6</v>
      </c>
      <c r="O9" s="152">
        <v>4039</v>
      </c>
      <c r="P9" s="152">
        <v>4032</v>
      </c>
      <c r="Q9" s="152">
        <v>4005</v>
      </c>
      <c r="R9" s="155">
        <f>BUFF数值!F11</f>
        <v>1.1499999999999999</v>
      </c>
      <c r="S9" s="155">
        <v>65</v>
      </c>
      <c r="T9" s="156">
        <v>1</v>
      </c>
      <c r="U9" s="155">
        <v>4</v>
      </c>
      <c r="V9" s="152">
        <v>1</v>
      </c>
      <c r="W9" s="152" t="str" cm="1">
        <f t="array" ref="W9">"{5,1,"&amp;T9&amp;","&amp;_xlfn.CEILING.MATH(INDEX($E$5:$J$10,T9,V9)*R9,100)&amp;",0}"</f>
        <v>{5,1,1,1800,0}</v>
      </c>
      <c r="X9" s="152" t="str" cm="1">
        <f t="array" ref="X9">IF(U9=0,"","{5,1,"&amp;U9-3&amp;","&amp;INDEX($E$5:$J$10,U9,V9)/10&amp;",1}")</f>
        <v>{5,1,1,1,1}</v>
      </c>
      <c r="Y9" s="152" t="str">
        <f t="array" ref="Y9">[1]!LKnum(W9:X9)</f>
        <v>{{5,1,1,1800,0}|{5,1,1,1,1}}</v>
      </c>
      <c r="Z9" s="152">
        <v>0</v>
      </c>
      <c r="AA9" s="152">
        <f t="array" ref="AA9">INT(IF(U9=0,0,INDEX($E$20:$J$25,U9,V9))+INDEX($E$20:$J$25,T9,V9))</f>
        <v>1500</v>
      </c>
      <c r="AB9" s="152" t="str" cm="1">
        <f t="array" ref="AB9">INDEX(A$5:A$10,$T9)&amp;"&lt;color=#47d110&gt;"&amp;_xlfn.CEILING.MATH(INDEX($E$5:$J$10,T9,V9)*R9,100)&amp;"&lt;/color&gt;"</f>
        <v>攻击+&lt;color=#47d110&gt;1800&lt;/color&gt;</v>
      </c>
      <c r="AC9" s="152" t="str" cm="1">
        <f t="array" ref="AC9">INDEX(B$5:B$10,$T9)&amp;"&lt;color=#47d110&gt;"&amp;_xlfn.CEILING.MATH(INDEX($E$5:$J$10,T9,V9)*R9,100)&amp;"&lt;/color&gt;"</f>
        <v>攻擊+&lt;color=#47d110&gt;1800&lt;/color&gt;</v>
      </c>
      <c r="AD9" s="152" t="str" cm="1">
        <f t="array" ref="AD9">INDEX(C$5:C$10,$T9)&amp;"&lt;color=#47d110&gt;"&amp;_xlfn.CEILING.MATH(INDEX($E$5:$J$10,T9,V9)*R9,100)&amp;"&lt;/color&gt;"</f>
        <v>ATK+&lt;color=#47d110&gt;1800&lt;/color&gt;</v>
      </c>
      <c r="AE9" s="152" t="str">
        <f t="array" ref="AE9">IF($U9=0,"",","&amp;INDEX(A$5:A$10,$U9)&amp;INDEX($E$34:$J$39,$U9,$V9))</f>
        <v>,同时攻击+&lt;color=#47d110&gt;1.0%&lt;/color&gt;</v>
      </c>
      <c r="AF9" s="152" t="str">
        <f t="array" ref="AF9">IF($U9=0,"",","&amp;INDEX(B$5:B$10,$U9)&amp;INDEX($E$34:$J$39,$U9,$V9))</f>
        <v>,同時攻擊+&lt;color=#47d110&gt;1.0%&lt;/color&gt;</v>
      </c>
      <c r="AG9" s="152" t="str">
        <f t="array" ref="AG9">IF($U9=0,"",","&amp;INDEX(C$5:C$10,$U9)&amp;INDEX($E$34:$J$39,$U9,$V9))</f>
        <v>,And ATK+&lt;color=#47d110&gt;1.0%&lt;/color&gt;</v>
      </c>
      <c r="AH9" s="152" t="str">
        <f t="shared" si="2"/>
        <v>攻击+&lt;color=#47d110&gt;1800&lt;/color&gt;,同时攻击+&lt;color=#47d110&gt;1.0%&lt;/color&gt;</v>
      </c>
      <c r="AI9" s="152" t="str">
        <f t="shared" si="3"/>
        <v>攻擊+&lt;color=#47d110&gt;1800&lt;/color&gt;,同時攻擊+&lt;color=#47d110&gt;1.0%&lt;/color&gt;</v>
      </c>
      <c r="AJ9" s="152" t="str">
        <f t="shared" si="4"/>
        <v>ATK+&lt;color=#47d110&gt;1800&lt;/color&gt;,And ATK+&lt;color=#47d110&gt;1.0%&lt;/color&gt;</v>
      </c>
      <c r="AK9" s="152">
        <v>3000022</v>
      </c>
      <c r="AL9" s="152" t="str">
        <f>_xlfn.XLOOKUP(AK9,Sheet4!$E$50:$E$118,Sheet4!$F$50:$F$118,"",)</f>
        <v>,上阵后技能冷却恢复速度提高&lt;color=#47d110&gt;9%&lt;/color&gt;持续10秒</v>
      </c>
      <c r="AM9" s="152" t="str">
        <f t="shared" si="5"/>
        <v>攻击+&lt;color=#47d110&gt;1800&lt;/color&gt;,同时攻击+&lt;color=#47d110&gt;1.0%&lt;/color&gt;,上阵后技能冷却恢复速度提高&lt;color=#47d110&gt;9%&lt;/color&gt;持续10秒</v>
      </c>
      <c r="AN9" s="152" t="str">
        <f t="shared" si="6"/>
        <v>攻擊+&lt;color=#47d110&gt;1800&lt;/color&gt;,同時攻擊+&lt;color=#47d110&gt;1.0%&lt;/color&gt;,上阵后技能冷却恢复速度提高&lt;color=#47d110&gt;9%&lt;/color&gt;持续10秒</v>
      </c>
      <c r="AO9" s="152" t="str">
        <f>AJ9&amp;_xlfn.XLOOKUP(AK9,Sheet4!$E$50:$E$118,Sheet4!$G$50:$G$118,"",)</f>
        <v>ATK+&lt;color=#47d110&gt;1800&lt;/color&gt;,And ATK+&lt;color=#47d110&gt;1.0%&lt;/color&gt;, with &lt;color=#47d110&gt;9%&lt;/color&gt; increase in skill CD recovery speed for 10 seconds</v>
      </c>
    </row>
    <row r="10" spans="1:41" x14ac:dyDescent="0.15">
      <c r="A10" s="122" t="s">
        <v>1026</v>
      </c>
      <c r="B10" s="2" t="s">
        <v>1031</v>
      </c>
      <c r="C10" s="122" t="s">
        <v>1035</v>
      </c>
      <c r="D10">
        <v>1004</v>
      </c>
      <c r="E10" s="75">
        <v>10</v>
      </c>
      <c r="F10" s="75">
        <v>20</v>
      </c>
      <c r="G10" s="75">
        <v>30</v>
      </c>
      <c r="H10" s="75">
        <v>35</v>
      </c>
      <c r="I10" s="75">
        <v>40</v>
      </c>
      <c r="J10" s="75">
        <v>50</v>
      </c>
      <c r="K10" s="72">
        <v>6</v>
      </c>
      <c r="L10">
        <f t="shared" si="0"/>
        <v>10407</v>
      </c>
      <c r="M10">
        <v>7</v>
      </c>
      <c r="N10" s="79">
        <v>7</v>
      </c>
      <c r="O10" s="80">
        <v>4040</v>
      </c>
      <c r="P10" s="80">
        <v>4039</v>
      </c>
      <c r="Q10" s="80">
        <v>4038</v>
      </c>
      <c r="R10" s="123">
        <f>BUFF数值!F12</f>
        <v>1.1499999999999999</v>
      </c>
      <c r="S10" s="88">
        <v>40</v>
      </c>
      <c r="T10" s="89">
        <v>1</v>
      </c>
      <c r="U10" s="88">
        <v>4</v>
      </c>
      <c r="V10">
        <v>1</v>
      </c>
      <c r="W10" t="str" cm="1">
        <f t="array" ref="W10">"{5,1,"&amp;T10&amp;","&amp;_xlfn.CEILING.MATH(INDEX($E$5:$J$10,T10,V10)*R10,100)&amp;",0}"</f>
        <v>{5,1,1,1800,0}</v>
      </c>
      <c r="X10" t="str" cm="1">
        <f t="array" ref="X10">IF(U10=0,"","{5,1,"&amp;U10-3&amp;","&amp;INDEX($E$5:$J$10,U10,V10)/10&amp;",1}")</f>
        <v>{5,1,1,1,1}</v>
      </c>
      <c r="Y10" t="str">
        <f t="array" ref="Y10">[1]!LKnum(W10:X10)</f>
        <v>{{5,1,1,1800,0}|{5,1,1,1,1}}</v>
      </c>
      <c r="Z10">
        <v>0</v>
      </c>
      <c r="AA10">
        <f t="array" ref="AA10">INT(IF(U10=0,0,INDEX($E$20:$J$25,U10,V10))+INDEX($E$20:$J$25,T10,V10))</f>
        <v>1500</v>
      </c>
      <c r="AB10" t="str" cm="1">
        <f t="array" ref="AB10">INDEX(A$5:A$10,$T10)&amp;"&lt;color=#47d110&gt;"&amp;_xlfn.CEILING.MATH(INDEX($E$5:$J$10,T10,V10)*R10,100)&amp;"&lt;/color&gt;"</f>
        <v>攻击+&lt;color=#47d110&gt;1800&lt;/color&gt;</v>
      </c>
      <c r="AC10" t="str" cm="1">
        <f t="array" ref="AC10">INDEX(B$5:B$10,$T10)&amp;"&lt;color=#47d110&gt;"&amp;_xlfn.CEILING.MATH(INDEX($E$5:$J$10,T10,V10)*R10,100)&amp;"&lt;/color&gt;"</f>
        <v>攻擊+&lt;color=#47d110&gt;1800&lt;/color&gt;</v>
      </c>
      <c r="AD10" t="str" cm="1">
        <f t="array" ref="AD10">INDEX(C$5:C$10,$T10)&amp;"&lt;color=#47d110&gt;"&amp;_xlfn.CEILING.MATH(INDEX($E$5:$J$10,T10,V10)*R10,100)&amp;"&lt;/color&gt;"</f>
        <v>ATK+&lt;color=#47d110&gt;1800&lt;/color&gt;</v>
      </c>
      <c r="AE10" t="str">
        <f t="array" ref="AE10">IF($U10=0,"",","&amp;INDEX(A$5:A$10,$U10)&amp;INDEX($E$34:$J$39,$U10,$V10))</f>
        <v>,同时攻击+&lt;color=#47d110&gt;1.0%&lt;/color&gt;</v>
      </c>
      <c r="AF10" t="str">
        <f t="array" ref="AF10">IF($U10=0,"",","&amp;INDEX(B$5:B$10,$U10)&amp;INDEX($E$34:$J$39,$U10,$V10))</f>
        <v>,同時攻擊+&lt;color=#47d110&gt;1.0%&lt;/color&gt;</v>
      </c>
      <c r="AG10" t="str">
        <f t="array" ref="AG10">IF($U10=0,"",","&amp;INDEX(C$5:C$10,$U10)&amp;INDEX($E$34:$J$39,$U10,$V10))</f>
        <v>,And ATK+&lt;color=#47d110&gt;1.0%&lt;/color&gt;</v>
      </c>
      <c r="AH10" t="str">
        <f t="shared" si="2"/>
        <v>攻击+&lt;color=#47d110&gt;1800&lt;/color&gt;,同时攻击+&lt;color=#47d110&gt;1.0%&lt;/color&gt;</v>
      </c>
      <c r="AI10" t="str">
        <f t="shared" si="3"/>
        <v>攻擊+&lt;color=#47d110&gt;1800&lt;/color&gt;,同時攻擊+&lt;color=#47d110&gt;1.0%&lt;/color&gt;</v>
      </c>
      <c r="AJ10" t="str">
        <f t="shared" si="4"/>
        <v>ATK+&lt;color=#47d110&gt;1800&lt;/color&gt;,And ATK+&lt;color=#47d110&gt;1.0%&lt;/color&gt;</v>
      </c>
      <c r="AK10">
        <v>3000028</v>
      </c>
      <c r="AL10" t="str">
        <f>_xlfn.XLOOKUP(AK10,Sheet4!$E$50:$E$118,Sheet4!$F$50:$F$118,"",)</f>
        <v>,伤害和治疗的暴击和暴击效果提升&lt;color=#47d110&gt;5%&lt;/color&gt;</v>
      </c>
      <c r="AM10" s="74" t="str">
        <f t="shared" si="5"/>
        <v>攻击+&lt;color=#47d110&gt;1800&lt;/color&gt;,同时攻击+&lt;color=#47d110&gt;1.0%&lt;/color&gt;,伤害和治疗的暴击和暴击效果提升&lt;color=#47d110&gt;5%&lt;/color&gt;</v>
      </c>
      <c r="AN10" s="74" t="str">
        <f t="shared" si="6"/>
        <v>攻擊+&lt;color=#47d110&gt;1800&lt;/color&gt;,同時攻擊+&lt;color=#47d110&gt;1.0%&lt;/color&gt;,伤害和治疗的暴击和暴击效果提升&lt;color=#47d110&gt;5%&lt;/color&gt;</v>
      </c>
      <c r="AO10" s="74" t="str">
        <f>AJ10&amp;_xlfn.XLOOKUP(AK10,Sheet4!$E$50:$E$118,Sheet4!$G$50:$G$118,"",)</f>
        <v>ATK+&lt;color=#47d110&gt;1800&lt;/color&gt;,And ATK+&lt;color=#47d110&gt;1.0%&lt;/color&gt;, with &lt;color=#47d110&gt;5%&lt;/color&gt; increase in CRT damange and CRT healing effects</v>
      </c>
    </row>
    <row r="11" spans="1:41" x14ac:dyDescent="0.15">
      <c r="L11">
        <f t="shared" si="0"/>
        <v>10158</v>
      </c>
      <c r="M11">
        <v>8</v>
      </c>
      <c r="N11" s="79">
        <v>8</v>
      </c>
      <c r="O11" s="80">
        <v>4023</v>
      </c>
      <c r="P11" s="80">
        <v>4016</v>
      </c>
      <c r="Q11" s="80">
        <v>4004</v>
      </c>
      <c r="R11" s="123">
        <f>BUFF数值!F13</f>
        <v>1.1499999999999999</v>
      </c>
      <c r="S11" s="88">
        <v>15</v>
      </c>
      <c r="T11" s="89">
        <v>1</v>
      </c>
      <c r="U11" s="88">
        <v>4</v>
      </c>
      <c r="V11">
        <v>1</v>
      </c>
      <c r="W11" t="str" cm="1">
        <f t="array" ref="W11">"{5,1,"&amp;T11&amp;","&amp;_xlfn.CEILING.MATH(INDEX($E$5:$J$10,T11,V11)*R11,100)&amp;",0}"</f>
        <v>{5,1,1,1800,0}</v>
      </c>
      <c r="X11" t="str" cm="1">
        <f t="array" ref="X11">IF(U11=0,"","{5,1,"&amp;U11-3&amp;","&amp;INDEX($E$5:$J$10,U11,V11)/10&amp;",1}")</f>
        <v>{5,1,1,1,1}</v>
      </c>
      <c r="Y11" t="str">
        <f t="array" ref="Y11">[1]!LKnum(W11:X11)</f>
        <v>{{5,1,1,1800,0}|{5,1,1,1,1}}</v>
      </c>
      <c r="Z11">
        <v>0</v>
      </c>
      <c r="AA11">
        <f t="array" ref="AA11">INT(IF(U11=0,0,INDEX($E$20:$J$25,U11,V11))+INDEX($E$20:$J$25,T11,V11))</f>
        <v>1500</v>
      </c>
      <c r="AB11" t="str" cm="1">
        <f t="array" ref="AB11">INDEX(A$5:A$10,$T11)&amp;"&lt;color=#47d110&gt;"&amp;_xlfn.CEILING.MATH(INDEX($E$5:$J$10,T11,V11)*R11,100)&amp;"&lt;/color&gt;"</f>
        <v>攻击+&lt;color=#47d110&gt;1800&lt;/color&gt;</v>
      </c>
      <c r="AC11" t="str" cm="1">
        <f t="array" ref="AC11">INDEX(B$5:B$10,$T11)&amp;"&lt;color=#47d110&gt;"&amp;_xlfn.CEILING.MATH(INDEX($E$5:$J$10,T11,V11)*R11,100)&amp;"&lt;/color&gt;"</f>
        <v>攻擊+&lt;color=#47d110&gt;1800&lt;/color&gt;</v>
      </c>
      <c r="AD11" t="str" cm="1">
        <f t="array" ref="AD11">INDEX(C$5:C$10,$T11)&amp;"&lt;color=#47d110&gt;"&amp;_xlfn.CEILING.MATH(INDEX($E$5:$J$10,T11,V11)*R11,100)&amp;"&lt;/color&gt;"</f>
        <v>ATK+&lt;color=#47d110&gt;1800&lt;/color&gt;</v>
      </c>
      <c r="AE11" t="str">
        <f t="array" ref="AE11">IF($U11=0,"",","&amp;INDEX(A$5:A$10,$U11)&amp;INDEX($E$34:$J$39,$U11,$V11))</f>
        <v>,同时攻击+&lt;color=#47d110&gt;1.0%&lt;/color&gt;</v>
      </c>
      <c r="AF11" t="str">
        <f t="array" ref="AF11">IF($U11=0,"",","&amp;INDEX(B$5:B$10,$U11)&amp;INDEX($E$34:$J$39,$U11,$V11))</f>
        <v>,同時攻擊+&lt;color=#47d110&gt;1.0%&lt;/color&gt;</v>
      </c>
      <c r="AG11" t="str">
        <f t="array" ref="AG11">IF($U11=0,"",","&amp;INDEX(C$5:C$10,$U11)&amp;INDEX($E$34:$J$39,$U11,$V11))</f>
        <v>,And ATK+&lt;color=#47d110&gt;1.0%&lt;/color&gt;</v>
      </c>
      <c r="AH11" t="str">
        <f t="shared" si="2"/>
        <v>攻击+&lt;color=#47d110&gt;1800&lt;/color&gt;,同时攻击+&lt;color=#47d110&gt;1.0%&lt;/color&gt;</v>
      </c>
      <c r="AI11" t="str">
        <f t="shared" si="3"/>
        <v>攻擊+&lt;color=#47d110&gt;1800&lt;/color&gt;,同時攻擊+&lt;color=#47d110&gt;1.0%&lt;/color&gt;</v>
      </c>
      <c r="AJ11" t="str">
        <f t="shared" si="4"/>
        <v>ATK+&lt;color=#47d110&gt;1800&lt;/color&gt;,And ATK+&lt;color=#47d110&gt;1.0%&lt;/color&gt;</v>
      </c>
      <c r="AK11">
        <v>3000031</v>
      </c>
      <c r="AL11" t="str">
        <f>_xlfn.XLOOKUP(AK11,Sheet4!$E$50:$E$118,Sheet4!$F$50:$F$118,"",)</f>
        <v>,造成伤害&lt;color=#47d110&gt;4%&lt;/color&gt;为致死伤害</v>
      </c>
      <c r="AM11" s="74" t="str">
        <f t="shared" si="5"/>
        <v>攻击+&lt;color=#47d110&gt;1800&lt;/color&gt;,同时攻击+&lt;color=#47d110&gt;1.0%&lt;/color&gt;,造成伤害&lt;color=#47d110&gt;4%&lt;/color&gt;为致死伤害</v>
      </c>
      <c r="AN11" s="74" t="str">
        <f t="shared" si="6"/>
        <v>攻擊+&lt;color=#47d110&gt;1800&lt;/color&gt;,同時攻擊+&lt;color=#47d110&gt;1.0%&lt;/color&gt;,造成伤害&lt;color=#47d110&gt;4%&lt;/color&gt;为致死伤害</v>
      </c>
      <c r="AO11" s="74" t="str">
        <f>AJ11&amp;_xlfn.XLOOKUP(AK11,Sheet4!$E$50:$E$118,Sheet4!$G$50:$G$118,"",)</f>
        <v>ATK+&lt;color=#47d110&gt;1800&lt;/color&gt;,And ATK+&lt;color=#47d110&gt;1.0%&lt;/color&gt;, with &lt;color=#47d110&gt;4%&lt;/color&gt; chance of causing fatal damage</v>
      </c>
    </row>
    <row r="12" spans="1:41" x14ac:dyDescent="0.15">
      <c r="E12" s="72" t="str">
        <f>"{"&amp;$D5&amp;","&amp;E5&amp;"}"</f>
        <v>{1,1500}</v>
      </c>
      <c r="F12" s="72" t="str">
        <f t="shared" ref="F12:J12" si="7">"{"&amp;$D5&amp;","&amp;F5&amp;"}"</f>
        <v>{1,2300}</v>
      </c>
      <c r="G12" s="72" t="str">
        <f t="shared" si="7"/>
        <v>{1,22000}</v>
      </c>
      <c r="H12" s="72" t="str">
        <f t="shared" si="7"/>
        <v>{1,35000}</v>
      </c>
      <c r="I12" s="72" t="str">
        <f t="shared" si="7"/>
        <v>{1,175000}</v>
      </c>
      <c r="J12" s="72" t="str">
        <f t="shared" si="7"/>
        <v>{1,260000}</v>
      </c>
      <c r="L12">
        <f t="shared" si="0"/>
        <v>10069</v>
      </c>
      <c r="M12">
        <v>9</v>
      </c>
      <c r="N12" s="79">
        <v>9</v>
      </c>
      <c r="O12" s="80">
        <v>4000</v>
      </c>
      <c r="P12" s="80">
        <v>2016</v>
      </c>
      <c r="Q12" s="80"/>
      <c r="R12" s="123">
        <f>BUFF数值!F14</f>
        <v>0.45</v>
      </c>
      <c r="S12" s="88">
        <v>6</v>
      </c>
      <c r="T12" s="89">
        <v>2</v>
      </c>
      <c r="U12" s="88">
        <v>0</v>
      </c>
      <c r="V12">
        <v>1</v>
      </c>
      <c r="W12" t="str" cm="1">
        <f t="array" ref="W12">"{5,1,"&amp;T12&amp;","&amp;_xlfn.CEILING.MATH(INDEX($E$5:$J$10,T12,V12)*R12,100)&amp;",0}"</f>
        <v>{5,1,2,900,0}</v>
      </c>
      <c r="X12" t="str" cm="1">
        <f t="array" ref="X12">IF(U12=0,"","{5,1,"&amp;U12-3&amp;","&amp;INDEX($E$5:$J$10,U12,V12)/10&amp;",1}")</f>
        <v/>
      </c>
      <c r="Y12" t="str">
        <f t="array" ref="Y12">[1]!LKnum(W12:X12)</f>
        <v>{{5,1,2,900,0}}</v>
      </c>
      <c r="Z12">
        <v>0</v>
      </c>
      <c r="AA12">
        <f t="array" ref="AA12">INT(IF(U12=0,0,INDEX($E$20:$J$25,U12,V12))+INDEX($E$20:$J$25,T12,V12))</f>
        <v>3000</v>
      </c>
      <c r="AB12" t="str" cm="1">
        <f t="array" ref="AB12">INDEX(A$5:A$10,$T12)&amp;"&lt;color=#47d110&gt;"&amp;_xlfn.CEILING.MATH(INDEX($E$5:$J$10,T12,V12)*R12,100)&amp;"&lt;/color&gt;"</f>
        <v>防御+&lt;color=#47d110&gt;900&lt;/color&gt;</v>
      </c>
      <c r="AC12" t="str" cm="1">
        <f t="array" ref="AC12">INDEX(B$5:B$10,$T12)&amp;"&lt;color=#47d110&gt;"&amp;_xlfn.CEILING.MATH(INDEX($E$5:$J$10,T12,V12)*R12,100)&amp;"&lt;/color&gt;"</f>
        <v>防禦+&lt;color=#47d110&gt;900&lt;/color&gt;</v>
      </c>
      <c r="AD12" t="str" cm="1">
        <f t="array" ref="AD12">INDEX(C$5:C$10,$T12)&amp;"&lt;color=#47d110&gt;"&amp;_xlfn.CEILING.MATH(INDEX($E$5:$J$10,T12,V12)*R12,100)&amp;"&lt;/color&gt;"</f>
        <v>DEF+&lt;color=#47d110&gt;900&lt;/color&gt;</v>
      </c>
      <c r="AE12" t="str">
        <f t="array" ref="AE12">IF($U12=0,"",","&amp;INDEX(A$5:A$10,$U12)&amp;INDEX($E$34:$J$39,$U12,$V12))</f>
        <v/>
      </c>
      <c r="AF12" t="str">
        <f t="array" ref="AF12">IF($U12=0,"",","&amp;INDEX(B$5:B$10,$U12)&amp;INDEX($E$34:$J$39,$U12,$V12))</f>
        <v/>
      </c>
      <c r="AG12" t="str">
        <f t="array" ref="AG12">IF($U12=0,"",","&amp;INDEX(C$5:C$10,$U12)&amp;INDEX($E$34:$J$39,$U12,$V12))</f>
        <v/>
      </c>
      <c r="AH12" t="str">
        <f t="shared" si="2"/>
        <v>防御+&lt;color=#47d110&gt;900&lt;/color&gt;</v>
      </c>
      <c r="AI12" t="str">
        <f t="shared" si="3"/>
        <v>防禦+&lt;color=#47d110&gt;900&lt;/color&gt;</v>
      </c>
      <c r="AJ12" t="str">
        <f t="shared" si="4"/>
        <v>DEF+&lt;color=#47d110&gt;900&lt;/color&gt;</v>
      </c>
      <c r="AK12">
        <v>3000034</v>
      </c>
      <c r="AL12" t="str">
        <f>_xlfn.XLOOKUP(AK12,Sheet4!$E$50:$E$118,Sheet4!$F$50:$F$118,"",)</f>
        <v>,对流血目标造成伤害提高&lt;color=#47d110&gt;3%&lt;/color&gt;</v>
      </c>
      <c r="AM12" s="74" t="str">
        <f t="shared" si="5"/>
        <v>防御+&lt;color=#47d110&gt;900&lt;/color&gt;,对流血目标造成伤害提高&lt;color=#47d110&gt;3%&lt;/color&gt;</v>
      </c>
      <c r="AN12" s="74" t="str">
        <f t="shared" si="6"/>
        <v>防禦+&lt;color=#47d110&gt;900&lt;/color&gt;,对流血目标造成伤害提高&lt;color=#47d110&gt;3%&lt;/color&gt;</v>
      </c>
      <c r="AO12" s="74" t="str">
        <f>AJ12&amp;_xlfn.XLOOKUP(AK12,Sheet4!$E$50:$E$118,Sheet4!$G$50:$G$118,"",)</f>
        <v>DEF+&lt;color=#47d110&gt;900&lt;/color&gt;, with &lt;color=#47d110&gt;3%&lt;/color&gt; damage increase to bleeding targets</v>
      </c>
    </row>
    <row r="13" spans="1:41" x14ac:dyDescent="0.15">
      <c r="C13" s="2" t="s">
        <v>350</v>
      </c>
      <c r="E13" s="72" t="str">
        <f t="shared" ref="E13:J13" si="8">"{"&amp;$D6&amp;","&amp;E6&amp;"}"</f>
        <v>{2,2000}</v>
      </c>
      <c r="F13" s="72" t="str">
        <f t="shared" si="8"/>
        <v>{2,3000}</v>
      </c>
      <c r="G13" s="72" t="str">
        <f t="shared" si="8"/>
        <v>{2,27000}</v>
      </c>
      <c r="H13" s="72" t="str">
        <f t="shared" si="8"/>
        <v>{2,40500}</v>
      </c>
      <c r="I13" s="72" t="str">
        <f t="shared" si="8"/>
        <v>{2,202500}</v>
      </c>
      <c r="J13" s="72" t="str">
        <f t="shared" si="8"/>
        <v>{2,310000}</v>
      </c>
      <c r="L13">
        <f t="shared" si="0"/>
        <v>13710</v>
      </c>
      <c r="M13">
        <v>10</v>
      </c>
      <c r="N13" s="79">
        <v>10</v>
      </c>
      <c r="O13" s="80">
        <v>4036</v>
      </c>
      <c r="P13" s="80">
        <v>4027</v>
      </c>
      <c r="Q13" s="80">
        <v>4007</v>
      </c>
      <c r="R13" s="123">
        <f>BUFF数值!F15</f>
        <v>1.1499999999999999</v>
      </c>
      <c r="S13" s="88">
        <v>37</v>
      </c>
      <c r="T13" s="89">
        <v>3</v>
      </c>
      <c r="U13" s="88">
        <v>6</v>
      </c>
      <c r="V13">
        <v>1</v>
      </c>
      <c r="W13" t="str" cm="1">
        <f t="array" ref="W13">"{5,1,"&amp;T13&amp;","&amp;_xlfn.CEILING.MATH(INDEX($E$5:$J$10,T13,V13)*R13,100)&amp;",0}"</f>
        <v>{5,1,3,13300,0}</v>
      </c>
      <c r="X13" t="str" cm="1">
        <f t="array" ref="X13">IF(U13=0,"","{5,1,"&amp;U13-3&amp;","&amp;INDEX($E$5:$J$10,U13,V13)/10&amp;",1}")</f>
        <v>{5,1,3,1,1}</v>
      </c>
      <c r="Y13" t="str">
        <f t="array" ref="Y13">[1]!LKnum(W13:X13)</f>
        <v>{{5,1,3,13300,0}|{5,1,3,1,1}}</v>
      </c>
      <c r="Z13">
        <v>0</v>
      </c>
      <c r="AA13">
        <f t="array" ref="AA13">INT(IF(U13=0,0,INDEX($E$20:$J$25,U13,V13))+INDEX($E$20:$J$25,T13,V13))</f>
        <v>1495</v>
      </c>
      <c r="AB13" t="str" cm="1">
        <f t="array" ref="AB13">INDEX(A$5:A$10,$T13)&amp;"&lt;color=#47d110&gt;"&amp;_xlfn.CEILING.MATH(INDEX($E$5:$J$10,T13,V13)*R13,100)&amp;"&lt;/color&gt;"</f>
        <v>血量+&lt;color=#47d110&gt;13300&lt;/color&gt;</v>
      </c>
      <c r="AC13" t="str" cm="1">
        <f t="array" ref="AC13">INDEX(B$5:B$10,$T13)&amp;"&lt;color=#47d110&gt;"&amp;_xlfn.CEILING.MATH(INDEX($E$5:$J$10,T13,V13)*R13,100)&amp;"&lt;/color&gt;"</f>
        <v>血量+&lt;color=#47d110&gt;13300&lt;/color&gt;</v>
      </c>
      <c r="AD13" t="str" cm="1">
        <f t="array" ref="AD13">INDEX(C$5:C$10,$T13)&amp;"&lt;color=#47d110&gt;"&amp;_xlfn.CEILING.MATH(INDEX($E$5:$J$10,T13,V13)*R13,100)&amp;"&lt;/color&gt;"</f>
        <v>HP+&lt;color=#47d110&gt;13300&lt;/color&gt;</v>
      </c>
      <c r="AE13" t="str">
        <f t="array" ref="AE13">IF($U13=0,"",","&amp;INDEX(A$5:A$10,$U13)&amp;INDEX($E$34:$J$39,$U13,$V13))</f>
        <v>,同时血量+&lt;color=#47d110&gt;1.0%&lt;/color&gt;</v>
      </c>
      <c r="AF13" t="str">
        <f t="array" ref="AF13">IF($U13=0,"",","&amp;INDEX(B$5:B$10,$U13)&amp;INDEX($E$34:$J$39,$U13,$V13))</f>
        <v>,同時血量+&lt;color=#47d110&gt;1.0%&lt;/color&gt;</v>
      </c>
      <c r="AG13" t="str">
        <f t="array" ref="AG13">IF($U13=0,"",","&amp;INDEX(C$5:C$10,$U13)&amp;INDEX($E$34:$J$39,$U13,$V13))</f>
        <v>,And HP+&lt;color=#47d110&gt;1.0%&lt;/color&gt;</v>
      </c>
      <c r="AH13" t="str">
        <f t="shared" si="2"/>
        <v>血量+&lt;color=#47d110&gt;13300&lt;/color&gt;,同时血量+&lt;color=#47d110&gt;1.0%&lt;/color&gt;</v>
      </c>
      <c r="AI13" t="str">
        <f t="shared" si="3"/>
        <v>血量+&lt;color=#47d110&gt;13300&lt;/color&gt;,同時血量+&lt;color=#47d110&gt;1.0%&lt;/color&gt;</v>
      </c>
      <c r="AJ13" t="str">
        <f t="shared" si="4"/>
        <v>HP+&lt;color=#47d110&gt;13300&lt;/color&gt;,And HP+&lt;color=#47d110&gt;1.0%&lt;/color&gt;</v>
      </c>
      <c r="AK13">
        <v>3000037</v>
      </c>
      <c r="AL13" t="str">
        <f>_xlfn.XLOOKUP(AK13,Sheet4!$E$50:$E$118,Sheet4!$F$50:$F$118,"",)</f>
        <v>,受到伤害降低&lt;color=#47d110&gt;5%&lt;/color&gt;</v>
      </c>
      <c r="AM13" s="74" t="str">
        <f t="shared" si="5"/>
        <v>血量+&lt;color=#47d110&gt;13300&lt;/color&gt;,同时血量+&lt;color=#47d110&gt;1.0%&lt;/color&gt;,受到伤害降低&lt;color=#47d110&gt;5%&lt;/color&gt;</v>
      </c>
      <c r="AN13" s="74" t="str">
        <f t="shared" si="6"/>
        <v>血量+&lt;color=#47d110&gt;13300&lt;/color&gt;,同時血量+&lt;color=#47d110&gt;1.0%&lt;/color&gt;,受到伤害降低&lt;color=#47d110&gt;5%&lt;/color&gt;</v>
      </c>
      <c r="AO13" s="74" t="str">
        <f>AJ13&amp;_xlfn.XLOOKUP(AK13,Sheet4!$E$50:$E$118,Sheet4!$G$50:$G$118,"",)</f>
        <v>HP+&lt;color=#47d110&gt;13300&lt;/color&gt;,And HP+&lt;color=#47d110&gt;1.0%&lt;/color&gt;, with &lt;color=#47d110&gt;5%&lt;/color&gt; decrease in damage taken</v>
      </c>
    </row>
    <row r="14" spans="1:41" x14ac:dyDescent="0.15">
      <c r="E14" s="72" t="str">
        <f t="shared" ref="E14:J14" si="9">"{"&amp;$D7&amp;","&amp;E7&amp;"}"</f>
        <v>{3,11500}</v>
      </c>
      <c r="F14" s="72" t="str">
        <f t="shared" si="9"/>
        <v>{3,20000}</v>
      </c>
      <c r="G14" s="72" t="str">
        <f t="shared" si="9"/>
        <v>{3,190000}</v>
      </c>
      <c r="H14" s="72" t="str">
        <f t="shared" si="9"/>
        <v>{3,285000}</v>
      </c>
      <c r="I14" s="72" t="str">
        <f t="shared" si="9"/>
        <v>{3,1450000}</v>
      </c>
      <c r="J14" s="72" t="str">
        <f t="shared" si="9"/>
        <v>{3,2100000}</v>
      </c>
      <c r="L14">
        <f t="shared" si="0"/>
        <v>11511</v>
      </c>
      <c r="M14">
        <v>11</v>
      </c>
      <c r="N14" s="79">
        <v>11</v>
      </c>
      <c r="O14" s="80">
        <v>4038</v>
      </c>
      <c r="P14" s="80">
        <v>4025</v>
      </c>
      <c r="Q14" s="80">
        <v>4002</v>
      </c>
      <c r="R14" s="123">
        <f>BUFF数值!F16</f>
        <v>1.1499999999999999</v>
      </c>
      <c r="S14" s="88">
        <v>15</v>
      </c>
      <c r="T14" s="89">
        <v>3</v>
      </c>
      <c r="U14" s="88">
        <v>6</v>
      </c>
      <c r="V14">
        <v>1</v>
      </c>
      <c r="W14" t="str" cm="1">
        <f t="array" ref="W14">"{5,1,"&amp;T14&amp;","&amp;_xlfn.CEILING.MATH(INDEX($E$5:$J$10,T14,V14)*R14,100)&amp;",0}"</f>
        <v>{5,1,3,13300,0}</v>
      </c>
      <c r="X14" t="str" cm="1">
        <f t="array" ref="X14">IF(U14=0,"","{5,1,"&amp;U14-3&amp;","&amp;INDEX($E$5:$J$10,U14,V14)/10&amp;",1}")</f>
        <v>{5,1,3,1,1}</v>
      </c>
      <c r="Y14" t="str">
        <f t="array" ref="Y14">[1]!LKnum(W14:X14)</f>
        <v>{{5,1,3,13300,0}|{5,1,3,1,1}}</v>
      </c>
      <c r="Z14">
        <v>0</v>
      </c>
      <c r="AA14">
        <f t="array" ref="AA14">INT(IF(U14=0,0,INDEX($E$20:$J$25,U14,V14))+INDEX($E$20:$J$25,T14,V14))</f>
        <v>1495</v>
      </c>
      <c r="AB14" t="str" cm="1">
        <f t="array" ref="AB14">INDEX(A$5:A$10,$T14)&amp;"&lt;color=#47d110&gt;"&amp;_xlfn.CEILING.MATH(INDEX($E$5:$J$10,T14,V14)*R14,100)&amp;"&lt;/color&gt;"</f>
        <v>血量+&lt;color=#47d110&gt;13300&lt;/color&gt;</v>
      </c>
      <c r="AC14" t="str" cm="1">
        <f t="array" ref="AC14">INDEX(B$5:B$10,$T14)&amp;"&lt;color=#47d110&gt;"&amp;_xlfn.CEILING.MATH(INDEX($E$5:$J$10,T14,V14)*R14,100)&amp;"&lt;/color&gt;"</f>
        <v>血量+&lt;color=#47d110&gt;13300&lt;/color&gt;</v>
      </c>
      <c r="AD14" t="str" cm="1">
        <f t="array" ref="AD14">INDEX(C$5:C$10,$T14)&amp;"&lt;color=#47d110&gt;"&amp;_xlfn.CEILING.MATH(INDEX($E$5:$J$10,T14,V14)*R14,100)&amp;"&lt;/color&gt;"</f>
        <v>HP+&lt;color=#47d110&gt;13300&lt;/color&gt;</v>
      </c>
      <c r="AE14" t="str">
        <f t="array" ref="AE14">IF($U14=0,"",","&amp;INDEX(A$5:A$10,$U14)&amp;INDEX($E$34:$J$39,$U14,$V14))</f>
        <v>,同时血量+&lt;color=#47d110&gt;1.0%&lt;/color&gt;</v>
      </c>
      <c r="AF14" t="str">
        <f t="array" ref="AF14">IF($U14=0,"",","&amp;INDEX(B$5:B$10,$U14)&amp;INDEX($E$34:$J$39,$U14,$V14))</f>
        <v>,同時血量+&lt;color=#47d110&gt;1.0%&lt;/color&gt;</v>
      </c>
      <c r="AG14" t="str">
        <f t="array" ref="AG14">IF($U14=0,"",","&amp;INDEX(C$5:C$10,$U14)&amp;INDEX($E$34:$J$39,$U14,$V14))</f>
        <v>,And HP+&lt;color=#47d110&gt;1.0%&lt;/color&gt;</v>
      </c>
      <c r="AH14" t="str">
        <f t="shared" si="2"/>
        <v>血量+&lt;color=#47d110&gt;13300&lt;/color&gt;,同时血量+&lt;color=#47d110&gt;1.0%&lt;/color&gt;</v>
      </c>
      <c r="AI14" t="str">
        <f t="shared" si="3"/>
        <v>血量+&lt;color=#47d110&gt;13300&lt;/color&gt;,同時血量+&lt;color=#47d110&gt;1.0%&lt;/color&gt;</v>
      </c>
      <c r="AJ14" t="str">
        <f t="shared" si="4"/>
        <v>HP+&lt;color=#47d110&gt;13300&lt;/color&gt;,And HP+&lt;color=#47d110&gt;1.0%&lt;/color&gt;</v>
      </c>
      <c r="AK14">
        <v>3000040</v>
      </c>
      <c r="AL14" t="str">
        <f>_xlfn.XLOOKUP(AK14,Sheet4!$E$50:$E$118,Sheet4!$F$50:$F$118,"",)</f>
        <v>,普通攻击有6%概率造成&lt;color=#47d110&gt;150%&lt;/color&gt;伤害</v>
      </c>
      <c r="AM14" s="74" t="str">
        <f t="shared" si="5"/>
        <v>血量+&lt;color=#47d110&gt;13300&lt;/color&gt;,同时血量+&lt;color=#47d110&gt;1.0%&lt;/color&gt;,普通攻击有6%概率造成&lt;color=#47d110&gt;150%&lt;/color&gt;伤害</v>
      </c>
      <c r="AN14" s="74" t="str">
        <f t="shared" si="6"/>
        <v>血量+&lt;color=#47d110&gt;13300&lt;/color&gt;,同時血量+&lt;color=#47d110&gt;1.0%&lt;/color&gt;,普通攻击有6%概率造成&lt;color=#47d110&gt;150%&lt;/color&gt;伤害</v>
      </c>
      <c r="AO14" s="74" t="str">
        <f>AJ14&amp;_xlfn.XLOOKUP(AK14,Sheet4!$E$50:$E$118,Sheet4!$G$50:$G$118,"",)</f>
        <v>HP+&lt;color=#47d110&gt;13300&lt;/color&gt;,And HP+&lt;color=#47d110&gt;1.0%&lt;/color&gt;, with 6% chance of causing &lt;color=#47d110&gt;150%&lt;/color&gt; damage with basic attacks</v>
      </c>
    </row>
    <row r="15" spans="1:41" x14ac:dyDescent="0.15">
      <c r="E15" s="72" t="str">
        <f t="shared" ref="E15:J15" si="10">"{"&amp;$D8&amp;","&amp;E8&amp;"}"</f>
        <v>{1002,10}</v>
      </c>
      <c r="F15" s="72" t="str">
        <f t="shared" si="10"/>
        <v>{1002,20}</v>
      </c>
      <c r="G15" s="72" t="str">
        <f t="shared" si="10"/>
        <v>{1002,30}</v>
      </c>
      <c r="H15" s="72" t="str">
        <f t="shared" si="10"/>
        <v>{1002,35}</v>
      </c>
      <c r="I15" s="72" t="str">
        <f t="shared" si="10"/>
        <v>{1002,40}</v>
      </c>
      <c r="J15" s="72" t="str">
        <f t="shared" si="10"/>
        <v>{1002,50}</v>
      </c>
      <c r="L15">
        <f t="shared" si="0"/>
        <v>10612</v>
      </c>
      <c r="M15">
        <v>12</v>
      </c>
      <c r="N15" s="81">
        <v>12</v>
      </c>
      <c r="O15" s="80">
        <v>4030</v>
      </c>
      <c r="P15" s="80">
        <v>3008</v>
      </c>
      <c r="Q15" s="80"/>
      <c r="R15" s="123">
        <f>BUFF数值!F17</f>
        <v>0.7</v>
      </c>
      <c r="S15" s="88">
        <v>6</v>
      </c>
      <c r="T15" s="89">
        <v>1</v>
      </c>
      <c r="U15" s="88">
        <v>0</v>
      </c>
      <c r="V15">
        <v>1</v>
      </c>
      <c r="W15" t="str" cm="1">
        <f t="array" ref="W15">"{5,1,"&amp;T15&amp;","&amp;_xlfn.CEILING.MATH(INDEX($E$5:$J$10,T15,V15)*R15,100)&amp;",0}"</f>
        <v>{5,1,1,1100,0}</v>
      </c>
      <c r="X15" t="str" cm="1">
        <f t="array" ref="X15">IF(U15=0,"","{5,1,"&amp;U15-3&amp;","&amp;INDEX($E$5:$J$10,U15,V15)/10&amp;",1}")</f>
        <v/>
      </c>
      <c r="Y15" t="str">
        <f t="array" ref="Y15">[1]!LKnum(W15:X15)</f>
        <v>{{5,1,1,1100,0}}</v>
      </c>
      <c r="Z15">
        <v>0</v>
      </c>
      <c r="AA15">
        <f t="array" ref="AA15">INT(IF(U15=0,0,INDEX($E$20:$J$25,U15,V15))+INDEX($E$20:$J$25,T15,V15))</f>
        <v>1500</v>
      </c>
      <c r="AB15" t="str" cm="1">
        <f t="array" ref="AB15">INDEX(A$5:A$10,$T15)&amp;"&lt;color=#47d110&gt;"&amp;_xlfn.CEILING.MATH(INDEX($E$5:$J$10,T15,V15)*R15,100)&amp;"&lt;/color&gt;"</f>
        <v>攻击+&lt;color=#47d110&gt;1100&lt;/color&gt;</v>
      </c>
      <c r="AC15" t="str" cm="1">
        <f t="array" ref="AC15">INDEX(B$5:B$10,$T15)&amp;"&lt;color=#47d110&gt;"&amp;_xlfn.CEILING.MATH(INDEX($E$5:$J$10,T15,V15)*R15,100)&amp;"&lt;/color&gt;"</f>
        <v>攻擊+&lt;color=#47d110&gt;1100&lt;/color&gt;</v>
      </c>
      <c r="AD15" t="str" cm="1">
        <f t="array" ref="AD15">INDEX(C$5:C$10,$T15)&amp;"&lt;color=#47d110&gt;"&amp;_xlfn.CEILING.MATH(INDEX($E$5:$J$10,T15,V15)*R15,100)&amp;"&lt;/color&gt;"</f>
        <v>ATK+&lt;color=#47d110&gt;1100&lt;/color&gt;</v>
      </c>
      <c r="AE15" t="str">
        <f t="array" ref="AE15">IF($U15=0,"",","&amp;INDEX(A$5:A$10,$U15)&amp;INDEX($E$34:$J$39,$U15,$V15))</f>
        <v/>
      </c>
      <c r="AF15" t="str">
        <f t="array" ref="AF15">IF($U15=0,"",","&amp;INDEX(B$5:B$10,$U15)&amp;INDEX($E$34:$J$39,$U15,$V15))</f>
        <v/>
      </c>
      <c r="AG15" t="str">
        <f t="array" ref="AG15">IF($U15=0,"",","&amp;INDEX(C$5:C$10,$U15)&amp;INDEX($E$34:$J$39,$U15,$V15))</f>
        <v/>
      </c>
      <c r="AH15" t="str">
        <f t="shared" si="2"/>
        <v>攻击+&lt;color=#47d110&gt;1100&lt;/color&gt;</v>
      </c>
      <c r="AI15" t="str">
        <f t="shared" si="3"/>
        <v>攻擊+&lt;color=#47d110&gt;1100&lt;/color&gt;</v>
      </c>
      <c r="AJ15" t="str">
        <f t="shared" si="4"/>
        <v>ATK+&lt;color=#47d110&gt;1100&lt;/color&gt;</v>
      </c>
      <c r="AK15">
        <v>3000043</v>
      </c>
      <c r="AL15" t="str">
        <f>_xlfn.XLOOKUP(AK15,Sheet4!$E$50:$E$118,Sheet4!$F$50:$F$118,"",)</f>
        <v>,攻击附带&lt;color=#47d110&gt;3%&lt;/color&gt;护甲穿透</v>
      </c>
      <c r="AM15" s="74" t="str">
        <f t="shared" si="5"/>
        <v>攻击+&lt;color=#47d110&gt;1100&lt;/color&gt;,攻击附带&lt;color=#47d110&gt;3%&lt;/color&gt;护甲穿透</v>
      </c>
      <c r="AN15" s="74" t="str">
        <f t="shared" si="6"/>
        <v>攻擊+&lt;color=#47d110&gt;1100&lt;/color&gt;,攻击附带&lt;color=#47d110&gt;3%&lt;/color&gt;护甲穿透</v>
      </c>
      <c r="AO15" s="74" t="str">
        <f>AJ15&amp;_xlfn.XLOOKUP(AK15,Sheet4!$E$50:$E$118,Sheet4!$G$50:$G$118,"",)</f>
        <v>ATK+&lt;color=#47d110&gt;1100&lt;/color&gt;, with &lt;color=#47d110&gt;3%&lt;/color&gt; armor penetration in attacks</v>
      </c>
    </row>
    <row r="16" spans="1:41" x14ac:dyDescent="0.15">
      <c r="E16" s="72" t="str">
        <f t="shared" ref="E16:J16" si="11">"{"&amp;$D9&amp;","&amp;E9&amp;"}"</f>
        <v>{1003,10}</v>
      </c>
      <c r="F16" s="72" t="str">
        <f t="shared" si="11"/>
        <v>{1003,20}</v>
      </c>
      <c r="G16" s="72" t="str">
        <f t="shared" si="11"/>
        <v>{1003,30}</v>
      </c>
      <c r="H16" s="72" t="str">
        <f t="shared" si="11"/>
        <v>{1003,35}</v>
      </c>
      <c r="I16" s="72" t="str">
        <f t="shared" si="11"/>
        <v>{1003,40}</v>
      </c>
      <c r="J16" s="72" t="str">
        <f t="shared" si="11"/>
        <v>{1003,50}</v>
      </c>
      <c r="L16">
        <f t="shared" si="0"/>
        <v>12113</v>
      </c>
      <c r="M16">
        <v>13</v>
      </c>
      <c r="N16" s="79">
        <v>13</v>
      </c>
      <c r="O16" s="80">
        <v>4031</v>
      </c>
      <c r="P16" s="80">
        <v>4028</v>
      </c>
      <c r="Q16" s="80"/>
      <c r="R16" s="123">
        <f>BUFF数值!F18</f>
        <v>0.8</v>
      </c>
      <c r="S16" s="88">
        <v>21</v>
      </c>
      <c r="T16" s="89">
        <v>2</v>
      </c>
      <c r="U16" s="88">
        <v>0</v>
      </c>
      <c r="V16">
        <v>1</v>
      </c>
      <c r="W16" t="str" cm="1">
        <f t="array" ref="W16">"{5,1,"&amp;T16&amp;","&amp;_xlfn.CEILING.MATH(INDEX($E$5:$J$10,T16,V16)*R16,100)&amp;",0}"</f>
        <v>{5,1,2,1600,0}</v>
      </c>
      <c r="X16" t="str" cm="1">
        <f t="array" ref="X16">IF(U16=0,"","{5,1,"&amp;U16-3&amp;","&amp;INDEX($E$5:$J$10,U16,V16)/10&amp;",1}")</f>
        <v/>
      </c>
      <c r="Y16" t="str">
        <f t="array" ref="Y16">[1]!LKnum(W16:X16)</f>
        <v>{{5,1,2,1600,0}}</v>
      </c>
      <c r="Z16">
        <v>0</v>
      </c>
      <c r="AA16">
        <f t="array" ref="AA16">INT(IF(U16=0,0,INDEX($E$20:$J$25,U16,V16))+INDEX($E$20:$J$25,T16,V16))</f>
        <v>3000</v>
      </c>
      <c r="AB16" t="str" cm="1">
        <f t="array" ref="AB16">INDEX(A$5:A$10,$T16)&amp;"&lt;color=#47d110&gt;"&amp;_xlfn.CEILING.MATH(INDEX($E$5:$J$10,T16,V16)*R16,100)&amp;"&lt;/color&gt;"</f>
        <v>防御+&lt;color=#47d110&gt;1600&lt;/color&gt;</v>
      </c>
      <c r="AC16" t="str" cm="1">
        <f t="array" ref="AC16">INDEX(B$5:B$10,$T16)&amp;"&lt;color=#47d110&gt;"&amp;_xlfn.CEILING.MATH(INDEX($E$5:$J$10,T16,V16)*R16,100)&amp;"&lt;/color&gt;"</f>
        <v>防禦+&lt;color=#47d110&gt;1600&lt;/color&gt;</v>
      </c>
      <c r="AD16" t="str" cm="1">
        <f t="array" ref="AD16">INDEX(C$5:C$10,$T16)&amp;"&lt;color=#47d110&gt;"&amp;_xlfn.CEILING.MATH(INDEX($E$5:$J$10,T16,V16)*R16,100)&amp;"&lt;/color&gt;"</f>
        <v>DEF+&lt;color=#47d110&gt;1600&lt;/color&gt;</v>
      </c>
      <c r="AE16" t="str">
        <f t="array" ref="AE16">IF($U16=0,"",","&amp;INDEX(A$5:A$10,$U16)&amp;INDEX($E$34:$J$39,$U16,$V16))</f>
        <v/>
      </c>
      <c r="AF16" t="str">
        <f t="array" ref="AF16">IF($U16=0,"",","&amp;INDEX(B$5:B$10,$U16)&amp;INDEX($E$34:$J$39,$U16,$V16))</f>
        <v/>
      </c>
      <c r="AG16" t="str">
        <f t="array" ref="AG16">IF($U16=0,"",","&amp;INDEX(C$5:C$10,$U16)&amp;INDEX($E$34:$J$39,$U16,$V16))</f>
        <v/>
      </c>
      <c r="AH16" t="str">
        <f t="shared" si="2"/>
        <v>防御+&lt;color=#47d110&gt;1600&lt;/color&gt;</v>
      </c>
      <c r="AI16" t="str">
        <f t="shared" si="3"/>
        <v>防禦+&lt;color=#47d110&gt;1600&lt;/color&gt;</v>
      </c>
      <c r="AJ16" t="str">
        <f t="shared" si="4"/>
        <v>DEF+&lt;color=#47d110&gt;1600&lt;/color&gt;</v>
      </c>
      <c r="AK16">
        <v>3000046</v>
      </c>
      <c r="AL16" t="str">
        <f>_xlfn.XLOOKUP(AK16,Sheet4!$E$50:$E$118,Sheet4!$F$50:$F$118,"",)</f>
        <v>,对冰冻目标额外造成&lt;color=#47d110&gt;4%&lt;/color&gt;伤害</v>
      </c>
      <c r="AM16" s="74" t="str">
        <f t="shared" si="5"/>
        <v>防御+&lt;color=#47d110&gt;1600&lt;/color&gt;,对冰冻目标额外造成&lt;color=#47d110&gt;4%&lt;/color&gt;伤害</v>
      </c>
      <c r="AN16" s="74" t="str">
        <f t="shared" si="6"/>
        <v>防禦+&lt;color=#47d110&gt;1600&lt;/color&gt;,对冰冻目标额外造成&lt;color=#47d110&gt;4%&lt;/color&gt;伤害</v>
      </c>
      <c r="AO16" s="74" t="str">
        <f>AJ16&amp;_xlfn.XLOOKUP(AK16,Sheet4!$E$50:$E$118,Sheet4!$G$50:$G$118,"",)</f>
        <v>DEF+&lt;color=#47d110&gt;1600&lt;/color&gt;, with &lt;color=#47d110&gt;4%&lt;/color&gt; additional damage to frozen targets</v>
      </c>
    </row>
    <row r="17" spans="5:41" x14ac:dyDescent="0.15">
      <c r="E17" s="72" t="str">
        <f t="shared" ref="E17:J17" si="12">"{"&amp;$D10&amp;","&amp;E10&amp;"}"</f>
        <v>{1004,10}</v>
      </c>
      <c r="F17" s="72" t="str">
        <f t="shared" si="12"/>
        <v>{1004,20}</v>
      </c>
      <c r="G17" s="72" t="str">
        <f t="shared" si="12"/>
        <v>{1004,30}</v>
      </c>
      <c r="H17" s="72" t="str">
        <f t="shared" si="12"/>
        <v>{1004,35}</v>
      </c>
      <c r="I17" s="72" t="str">
        <f t="shared" si="12"/>
        <v>{1004,40}</v>
      </c>
      <c r="J17" s="72" t="str">
        <f t="shared" si="12"/>
        <v>{1004,50}</v>
      </c>
      <c r="L17">
        <f t="shared" si="0"/>
        <v>10614</v>
      </c>
      <c r="M17">
        <v>14</v>
      </c>
      <c r="N17" s="81">
        <v>14</v>
      </c>
      <c r="O17" s="80">
        <v>4022</v>
      </c>
      <c r="P17" s="80">
        <v>3010</v>
      </c>
      <c r="Q17" s="80"/>
      <c r="R17" s="123">
        <f>BUFF数值!F19</f>
        <v>0.6</v>
      </c>
      <c r="S17" s="88">
        <v>6</v>
      </c>
      <c r="T17" s="89">
        <v>2</v>
      </c>
      <c r="U17" s="88">
        <v>0</v>
      </c>
      <c r="V17">
        <v>1</v>
      </c>
      <c r="W17" t="str" cm="1">
        <f t="array" ref="W17">"{5,1,"&amp;T17&amp;","&amp;_xlfn.CEILING.MATH(INDEX($E$5:$J$10,T17,V17)*R17,100)&amp;",0}"</f>
        <v>{5,1,2,1200,0}</v>
      </c>
      <c r="X17" t="str" cm="1">
        <f t="array" ref="X17">IF(U17=0,"","{5,1,"&amp;U17-3&amp;","&amp;INDEX($E$5:$J$10,U17,V17)/10&amp;",1}")</f>
        <v/>
      </c>
      <c r="Y17" t="str">
        <f t="array" ref="Y17">[1]!LKnum(W17:X17)</f>
        <v>{{5,1,2,1200,0}}</v>
      </c>
      <c r="Z17">
        <v>0</v>
      </c>
      <c r="AA17">
        <f t="array" ref="AA17">INT(IF(U17=0,0,INDEX($E$20:$J$25,U17,V17))+INDEX($E$20:$J$25,T17,V17))</f>
        <v>3000</v>
      </c>
      <c r="AB17" t="str" cm="1">
        <f t="array" ref="AB17">INDEX(A$5:A$10,$T17)&amp;"&lt;color=#47d110&gt;"&amp;_xlfn.CEILING.MATH(INDEX($E$5:$J$10,T17,V17)*R17,100)&amp;"&lt;/color&gt;"</f>
        <v>防御+&lt;color=#47d110&gt;1200&lt;/color&gt;</v>
      </c>
      <c r="AC17" t="str" cm="1">
        <f t="array" ref="AC17">INDEX(B$5:B$10,$T17)&amp;"&lt;color=#47d110&gt;"&amp;_xlfn.CEILING.MATH(INDEX($E$5:$J$10,T17,V17)*R17,100)&amp;"&lt;/color&gt;"</f>
        <v>防禦+&lt;color=#47d110&gt;1200&lt;/color&gt;</v>
      </c>
      <c r="AD17" t="str" cm="1">
        <f t="array" ref="AD17">INDEX(C$5:C$10,$T17)&amp;"&lt;color=#47d110&gt;"&amp;_xlfn.CEILING.MATH(INDEX($E$5:$J$10,T17,V17)*R17,100)&amp;"&lt;/color&gt;"</f>
        <v>DEF+&lt;color=#47d110&gt;1200&lt;/color&gt;</v>
      </c>
      <c r="AE17" t="str">
        <f t="array" ref="AE17">IF($U17=0,"",","&amp;INDEX(A$5:A$10,$U17)&amp;INDEX($E$34:$J$39,$U17,$V17))</f>
        <v/>
      </c>
      <c r="AF17" t="str">
        <f t="array" ref="AF17">IF($U17=0,"",","&amp;INDEX(B$5:B$10,$U17)&amp;INDEX($E$34:$J$39,$U17,$V17))</f>
        <v/>
      </c>
      <c r="AG17" t="str">
        <f t="array" ref="AG17">IF($U17=0,"",","&amp;INDEX(C$5:C$10,$U17)&amp;INDEX($E$34:$J$39,$U17,$V17))</f>
        <v/>
      </c>
      <c r="AH17" t="str">
        <f t="shared" si="2"/>
        <v>防御+&lt;color=#47d110&gt;1200&lt;/color&gt;</v>
      </c>
      <c r="AI17" t="str">
        <f t="shared" si="3"/>
        <v>防禦+&lt;color=#47d110&gt;1200&lt;/color&gt;</v>
      </c>
      <c r="AJ17" t="str">
        <f t="shared" si="4"/>
        <v>DEF+&lt;color=#47d110&gt;1200&lt;/color&gt;</v>
      </c>
      <c r="AK17">
        <v>3000049</v>
      </c>
      <c r="AL17" t="str">
        <f>_xlfn.XLOOKUP(AK17,Sheet4!$E$50:$E$118,Sheet4!$F$50:$F$118,"",)</f>
        <v>,首次血量低于50%时获得&lt;color=#47d110&gt;3%&lt;/color&gt;生命护盾</v>
      </c>
      <c r="AM17" s="74" t="str">
        <f t="shared" si="5"/>
        <v>防御+&lt;color=#47d110&gt;1200&lt;/color&gt;,首次血量低于50%时获得&lt;color=#47d110&gt;3%&lt;/color&gt;生命护盾</v>
      </c>
      <c r="AN17" s="74" t="str">
        <f t="shared" si="6"/>
        <v>防禦+&lt;color=#47d110&gt;1200&lt;/color&gt;,首次血量低于50%时获得&lt;color=#47d110&gt;3%&lt;/color&gt;生命护盾</v>
      </c>
      <c r="AO17" s="74" t="str">
        <f>AJ17&amp;_xlfn.XLOOKUP(AK17,Sheet4!$E$50:$E$118,Sheet4!$G$50:$G$118,"",)</f>
        <v>DEF+&lt;color=#47d110&gt;1200&lt;/color&gt;, with a &lt;color=#47d110&gt;3%&lt;/color&gt; lifeshield received for players below 50% for the first time</v>
      </c>
    </row>
    <row r="18" spans="5:41" x14ac:dyDescent="0.15">
      <c r="L18">
        <f t="shared" si="0"/>
        <v>11515</v>
      </c>
      <c r="M18">
        <v>15</v>
      </c>
      <c r="N18" s="79">
        <v>15</v>
      </c>
      <c r="O18" s="80">
        <v>4033</v>
      </c>
      <c r="P18" s="80">
        <v>4030</v>
      </c>
      <c r="Q18" s="80">
        <v>4021</v>
      </c>
      <c r="R18" s="123">
        <f>BUFF数值!F20</f>
        <v>1.1499999999999999</v>
      </c>
      <c r="S18" s="88">
        <v>15</v>
      </c>
      <c r="T18" s="89">
        <v>1</v>
      </c>
      <c r="U18" s="88">
        <v>4</v>
      </c>
      <c r="V18">
        <v>1</v>
      </c>
      <c r="W18" t="str" cm="1">
        <f t="array" ref="W18">"{5,1,"&amp;T18&amp;","&amp;_xlfn.CEILING.MATH(INDEX($E$5:$J$10,T18,V18)*R18,100)&amp;",0}"</f>
        <v>{5,1,1,1800,0}</v>
      </c>
      <c r="X18" t="str" cm="1">
        <f t="array" ref="X18">IF(U18=0,"","{5,1,"&amp;U18-3&amp;","&amp;INDEX($E$5:$J$10,U18,V18)/10&amp;",1}")</f>
        <v>{5,1,1,1,1}</v>
      </c>
      <c r="Y18" t="str">
        <f t="array" ref="Y18">[1]!LKnum(W18:X18)</f>
        <v>{{5,1,1,1800,0}|{5,1,1,1,1}}</v>
      </c>
      <c r="Z18">
        <v>0</v>
      </c>
      <c r="AA18">
        <f t="array" ref="AA18">INT(IF(U18=0,0,INDEX($E$20:$J$25,U18,V18))+INDEX($E$20:$J$25,T18,V18))</f>
        <v>1500</v>
      </c>
      <c r="AB18" t="str" cm="1">
        <f t="array" ref="AB18">INDEX(A$5:A$10,$T18)&amp;"&lt;color=#47d110&gt;"&amp;_xlfn.CEILING.MATH(INDEX($E$5:$J$10,T18,V18)*R18,100)&amp;"&lt;/color&gt;"</f>
        <v>攻击+&lt;color=#47d110&gt;1800&lt;/color&gt;</v>
      </c>
      <c r="AC18" t="str" cm="1">
        <f t="array" ref="AC18">INDEX(B$5:B$10,$T18)&amp;"&lt;color=#47d110&gt;"&amp;_xlfn.CEILING.MATH(INDEX($E$5:$J$10,T18,V18)*R18,100)&amp;"&lt;/color&gt;"</f>
        <v>攻擊+&lt;color=#47d110&gt;1800&lt;/color&gt;</v>
      </c>
      <c r="AD18" t="str" cm="1">
        <f t="array" ref="AD18">INDEX(C$5:C$10,$T18)&amp;"&lt;color=#47d110&gt;"&amp;_xlfn.CEILING.MATH(INDEX($E$5:$J$10,T18,V18)*R18,100)&amp;"&lt;/color&gt;"</f>
        <v>ATK+&lt;color=#47d110&gt;1800&lt;/color&gt;</v>
      </c>
      <c r="AE18" t="str">
        <f t="array" ref="AE18">IF($U18=0,"",","&amp;INDEX(A$5:A$10,$U18)&amp;INDEX($E$34:$J$39,$U18,$V18))</f>
        <v>,同时攻击+&lt;color=#47d110&gt;1.0%&lt;/color&gt;</v>
      </c>
      <c r="AF18" t="str">
        <f t="array" ref="AF18">IF($U18=0,"",","&amp;INDEX(B$5:B$10,$U18)&amp;INDEX($E$34:$J$39,$U18,$V18))</f>
        <v>,同時攻擊+&lt;color=#47d110&gt;1.0%&lt;/color&gt;</v>
      </c>
      <c r="AG18" t="str">
        <f t="array" ref="AG18">IF($U18=0,"",","&amp;INDEX(C$5:C$10,$U18)&amp;INDEX($E$34:$J$39,$U18,$V18))</f>
        <v>,And ATK+&lt;color=#47d110&gt;1.0%&lt;/color&gt;</v>
      </c>
      <c r="AH18" t="str">
        <f t="shared" si="2"/>
        <v>攻击+&lt;color=#47d110&gt;1800&lt;/color&gt;,同时攻击+&lt;color=#47d110&gt;1.0%&lt;/color&gt;</v>
      </c>
      <c r="AI18" t="str">
        <f t="shared" si="3"/>
        <v>攻擊+&lt;color=#47d110&gt;1800&lt;/color&gt;,同時攻擊+&lt;color=#47d110&gt;1.0%&lt;/color&gt;</v>
      </c>
      <c r="AJ18" t="str">
        <f t="shared" si="4"/>
        <v>ATK+&lt;color=#47d110&gt;1800&lt;/color&gt;,And ATK+&lt;color=#47d110&gt;1.0%&lt;/color&gt;</v>
      </c>
      <c r="AK18">
        <v>3000052</v>
      </c>
      <c r="AL18" t="str">
        <f>_xlfn.XLOOKUP(AK18,Sheet4!$E$50:$E$118,Sheet4!$F$50:$F$118,"",)</f>
        <v>,攻击有8%概率减少&lt;color=#47d110&gt;1&lt;/color&gt;秒必杀技冷却时间</v>
      </c>
      <c r="AM18" s="74" t="str">
        <f t="shared" si="5"/>
        <v>攻击+&lt;color=#47d110&gt;1800&lt;/color&gt;,同时攻击+&lt;color=#47d110&gt;1.0%&lt;/color&gt;,攻击有8%概率减少&lt;color=#47d110&gt;1&lt;/color&gt;秒必杀技冷却时间</v>
      </c>
      <c r="AN18" s="74" t="str">
        <f t="shared" si="6"/>
        <v>攻擊+&lt;color=#47d110&gt;1800&lt;/color&gt;,同時攻擊+&lt;color=#47d110&gt;1.0%&lt;/color&gt;,攻击有8%概率减少&lt;color=#47d110&gt;1&lt;/color&gt;秒必杀技冷却时间</v>
      </c>
      <c r="AO18" s="74" t="str">
        <f>AJ18&amp;_xlfn.XLOOKUP(AK18,Sheet4!$E$50:$E$118,Sheet4!$G$50:$G$118,"",)</f>
        <v>ATK+&lt;color=#47d110&gt;1800&lt;/color&gt;,And ATK+&lt;color=#47d110&gt;1.0%&lt;/color&gt;, with 8% chance of reducing Ultimate CD by &lt;color=#47d110&gt;1&lt;/color&gt; second</v>
      </c>
    </row>
    <row r="19" spans="5:41" s="127" customFormat="1" x14ac:dyDescent="0.15">
      <c r="E19" s="126"/>
      <c r="F19" s="126"/>
      <c r="G19" s="126"/>
      <c r="H19" s="126"/>
      <c r="I19" s="126"/>
      <c r="J19" s="126"/>
      <c r="K19" s="126"/>
      <c r="L19" s="127">
        <f t="shared" si="0"/>
        <v>13716</v>
      </c>
      <c r="M19" s="127">
        <v>16</v>
      </c>
      <c r="N19" s="128">
        <v>16</v>
      </c>
      <c r="O19" s="129">
        <v>4035</v>
      </c>
      <c r="P19" s="129">
        <v>4026</v>
      </c>
      <c r="Q19" s="129">
        <v>4019</v>
      </c>
      <c r="R19" s="130">
        <f>BUFF数值!F21</f>
        <v>1.1499999999999999</v>
      </c>
      <c r="S19" s="131">
        <v>37</v>
      </c>
      <c r="T19" s="128">
        <v>1</v>
      </c>
      <c r="U19" s="131">
        <v>4</v>
      </c>
      <c r="V19" s="127">
        <v>1</v>
      </c>
      <c r="W19" s="127" t="str" cm="1">
        <f t="array" ref="W19">"{5,1,"&amp;T19&amp;","&amp;_xlfn.CEILING.MATH(INDEX($E$5:$J$10,T19,V19)*R19,100)&amp;",0}"</f>
        <v>{5,1,1,1800,0}</v>
      </c>
      <c r="X19" s="127" t="str" cm="1">
        <f t="array" ref="X19">IF(U19=0,"","{5,1,"&amp;U19-3&amp;","&amp;INDEX($E$5:$J$10,U19,V19)/10&amp;",1}")</f>
        <v>{5,1,1,1,1}</v>
      </c>
      <c r="Y19" s="127" t="str">
        <f t="array" ref="Y19">[1]!LKnum(W19:X19)</f>
        <v>{{5,1,1,1800,0}|{5,1,1,1,1}}</v>
      </c>
      <c r="Z19" s="127">
        <v>0</v>
      </c>
      <c r="AA19" s="127">
        <f t="array" ref="AA19">INT(IF(U19=0,0,INDEX($E$20:$J$25,U19,V19))+INDEX($E$20:$J$25,T19,V19))</f>
        <v>1500</v>
      </c>
      <c r="AB19" s="127" t="str" cm="1">
        <f t="array" ref="AB19">INDEX(A$5:A$10,$T19)&amp;"&lt;color=#47d110&gt;"&amp;_xlfn.CEILING.MATH(INDEX($E$5:$J$10,T19,V19)*R19,100)&amp;"&lt;/color&gt;"</f>
        <v>攻击+&lt;color=#47d110&gt;1800&lt;/color&gt;</v>
      </c>
      <c r="AC19" s="127" t="str" cm="1">
        <f t="array" ref="AC19">INDEX(B$5:B$10,$T19)&amp;"&lt;color=#47d110&gt;"&amp;_xlfn.CEILING.MATH(INDEX($E$5:$J$10,T19,V19)*R19,100)&amp;"&lt;/color&gt;"</f>
        <v>攻擊+&lt;color=#47d110&gt;1800&lt;/color&gt;</v>
      </c>
      <c r="AD19" s="127" t="str" cm="1">
        <f t="array" ref="AD19">INDEX(C$5:C$10,$T19)&amp;"&lt;color=#47d110&gt;"&amp;_xlfn.CEILING.MATH(INDEX($E$5:$J$10,T19,V19)*R19,100)&amp;"&lt;/color&gt;"</f>
        <v>ATK+&lt;color=#47d110&gt;1800&lt;/color&gt;</v>
      </c>
      <c r="AE19" s="127" t="str">
        <f t="array" ref="AE19">IF($U19=0,"",","&amp;INDEX(A$5:A$10,$U19)&amp;INDEX($E$34:$J$39,$U19,$V19))</f>
        <v>,同时攻击+&lt;color=#47d110&gt;1.0%&lt;/color&gt;</v>
      </c>
      <c r="AF19" s="127" t="str">
        <f t="array" ref="AF19">IF($U19=0,"",","&amp;INDEX(B$5:B$10,$U19)&amp;INDEX($E$34:$J$39,$U19,$V19))</f>
        <v>,同時攻擊+&lt;color=#47d110&gt;1.0%&lt;/color&gt;</v>
      </c>
      <c r="AG19" s="127" t="str">
        <f t="array" ref="AG19">IF($U19=0,"",","&amp;INDEX(C$5:C$10,$U19)&amp;INDEX($E$34:$J$39,$U19,$V19))</f>
        <v>,And ATK+&lt;color=#47d110&gt;1.0%&lt;/color&gt;</v>
      </c>
      <c r="AH19" s="127" t="str">
        <f t="shared" si="2"/>
        <v>攻击+&lt;color=#47d110&gt;1800&lt;/color&gt;,同时攻击+&lt;color=#47d110&gt;1.0%&lt;/color&gt;</v>
      </c>
      <c r="AI19" s="127" t="str">
        <f t="shared" si="3"/>
        <v>攻擊+&lt;color=#47d110&gt;1800&lt;/color&gt;,同時攻擊+&lt;color=#47d110&gt;1.0%&lt;/color&gt;</v>
      </c>
      <c r="AJ19" s="127" t="str">
        <f t="shared" si="4"/>
        <v>ATK+&lt;color=#47d110&gt;1800&lt;/color&gt;,And ATK+&lt;color=#47d110&gt;1.0%&lt;/color&gt;</v>
      </c>
      <c r="AK19" s="127">
        <v>3000055</v>
      </c>
      <c r="AL19" s="127" t="str">
        <f>_xlfn.XLOOKUP(AK19,Sheet4!$E$50:$E$118,Sheet4!$F$50:$F$118,"",)</f>
        <v>,击败目标后回复&lt;color=#47d110&gt;8%&lt;/color&gt;生命值</v>
      </c>
      <c r="AM19" s="129" t="str">
        <f t="shared" si="5"/>
        <v>攻击+&lt;color=#47d110&gt;1800&lt;/color&gt;,同时攻击+&lt;color=#47d110&gt;1.0%&lt;/color&gt;,击败目标后回复&lt;color=#47d110&gt;8%&lt;/color&gt;生命值</v>
      </c>
      <c r="AN19" s="127" t="str">
        <f t="shared" si="6"/>
        <v>攻擊+&lt;color=#47d110&gt;1800&lt;/color&gt;,同時攻擊+&lt;color=#47d110&gt;1.0%&lt;/color&gt;,击败目标后回复&lt;color=#47d110&gt;8%&lt;/color&gt;生命值</v>
      </c>
      <c r="AO19" s="127" t="str">
        <f>AJ19&amp;_xlfn.XLOOKUP(AK19,Sheet4!$E$50:$E$118,Sheet4!$G$50:$G$118,"",)</f>
        <v>ATK+&lt;color=#47d110&gt;1800&lt;/color&gt;,And ATK+&lt;color=#47d110&gt;1.0%&lt;/color&gt;, with &lt;color=#47d110&gt;8%&lt;/color&gt; HP recovery after defeating targets</v>
      </c>
    </row>
    <row r="20" spans="5:41" x14ac:dyDescent="0.15">
      <c r="E20" s="75">
        <f>INT(E5*1)</f>
        <v>1500</v>
      </c>
      <c r="F20" s="75">
        <f t="shared" ref="F20:J20" si="13">F5*1</f>
        <v>2300</v>
      </c>
      <c r="G20" s="75">
        <f t="shared" si="13"/>
        <v>22000</v>
      </c>
      <c r="H20" s="75">
        <f t="shared" si="13"/>
        <v>35000</v>
      </c>
      <c r="I20" s="75">
        <f t="shared" si="13"/>
        <v>175000</v>
      </c>
      <c r="J20" s="75">
        <f t="shared" si="13"/>
        <v>260000</v>
      </c>
      <c r="L20">
        <f t="shared" si="0"/>
        <v>12117</v>
      </c>
      <c r="M20">
        <v>17</v>
      </c>
      <c r="N20" s="79">
        <v>17</v>
      </c>
      <c r="O20" s="80">
        <v>4019</v>
      </c>
      <c r="P20" s="80">
        <v>4012</v>
      </c>
      <c r="Q20" s="80"/>
      <c r="R20" s="123">
        <f>BUFF数值!F22</f>
        <v>0.9</v>
      </c>
      <c r="S20" s="88">
        <v>21</v>
      </c>
      <c r="T20" s="89">
        <v>1</v>
      </c>
      <c r="U20" s="88">
        <v>0</v>
      </c>
      <c r="V20">
        <v>1</v>
      </c>
      <c r="W20" t="str" cm="1">
        <f t="array" ref="W20">"{5,1,"&amp;T20&amp;","&amp;_xlfn.CEILING.MATH(INDEX($E$5:$J$10,T20,V20)*R20,100)&amp;",0}"</f>
        <v>{5,1,1,1400,0}</v>
      </c>
      <c r="X20" t="str" cm="1">
        <f t="array" ref="X20">IF(U20=0,"","{5,1,"&amp;U20-3&amp;","&amp;INDEX($E$5:$J$10,U20,V20)/10&amp;",1}")</f>
        <v/>
      </c>
      <c r="Y20" t="str">
        <f t="array" ref="Y20">[1]!LKnum(W20:X20)</f>
        <v>{{5,1,1,1400,0}}</v>
      </c>
      <c r="Z20">
        <v>0</v>
      </c>
      <c r="AA20">
        <f t="array" ref="AA20">INT(IF(U20=0,0,INDEX($E$20:$J$25,U20,V20))+INDEX($E$20:$J$25,T20,V20))</f>
        <v>1500</v>
      </c>
      <c r="AB20" t="str" cm="1">
        <f t="array" ref="AB20">INDEX(A$5:A$10,$T20)&amp;"&lt;color=#47d110&gt;"&amp;_xlfn.CEILING.MATH(INDEX($E$5:$J$10,T20,V20)*R20,100)&amp;"&lt;/color&gt;"</f>
        <v>攻击+&lt;color=#47d110&gt;1400&lt;/color&gt;</v>
      </c>
      <c r="AC20" t="str" cm="1">
        <f t="array" ref="AC20">INDEX(B$5:B$10,$T20)&amp;"&lt;color=#47d110&gt;"&amp;_xlfn.CEILING.MATH(INDEX($E$5:$J$10,T20,V20)*R20,100)&amp;"&lt;/color&gt;"</f>
        <v>攻擊+&lt;color=#47d110&gt;1400&lt;/color&gt;</v>
      </c>
      <c r="AD20" t="str" cm="1">
        <f t="array" ref="AD20">INDEX(C$5:C$10,$T20)&amp;"&lt;color=#47d110&gt;"&amp;_xlfn.CEILING.MATH(INDEX($E$5:$J$10,T20,V20)*R20,100)&amp;"&lt;/color&gt;"</f>
        <v>ATK+&lt;color=#47d110&gt;1400&lt;/color&gt;</v>
      </c>
      <c r="AE20" t="str">
        <f t="array" ref="AE20">IF($U20=0,"",","&amp;INDEX(A$5:A$10,$U20)&amp;INDEX($E$34:$J$39,$U20,$V20))</f>
        <v/>
      </c>
      <c r="AF20" t="str">
        <f t="array" ref="AF20">IF($U20=0,"",","&amp;INDEX(B$5:B$10,$U20)&amp;INDEX($E$34:$J$39,$U20,$V20))</f>
        <v/>
      </c>
      <c r="AG20" t="str">
        <f t="array" ref="AG20">IF($U20=0,"",","&amp;INDEX(C$5:C$10,$U20)&amp;INDEX($E$34:$J$39,$U20,$V20))</f>
        <v/>
      </c>
      <c r="AH20" t="str">
        <f t="shared" si="2"/>
        <v>攻击+&lt;color=#47d110&gt;1400&lt;/color&gt;</v>
      </c>
      <c r="AI20" t="str">
        <f t="shared" si="3"/>
        <v>攻擊+&lt;color=#47d110&gt;1400&lt;/color&gt;</v>
      </c>
      <c r="AJ20" t="str">
        <f t="shared" si="4"/>
        <v>ATK+&lt;color=#47d110&gt;1400&lt;/color&gt;</v>
      </c>
      <c r="AK20">
        <v>3000058</v>
      </c>
      <c r="AL20" t="str">
        <f>_xlfn.XLOOKUP(AK20,Sheet4!$E$50:$E$118,Sheet4!$F$50:$F$118,"",)</f>
        <v>,受到控制效果降低30%，吸血效果提高&lt;color=#47d110&gt;4%&lt;/color&gt;</v>
      </c>
      <c r="AM20" s="74" t="str">
        <f t="shared" si="5"/>
        <v>攻击+&lt;color=#47d110&gt;1400&lt;/color&gt;,受到控制效果降低30%，吸血效果提高&lt;color=#47d110&gt;4%&lt;/color&gt;</v>
      </c>
      <c r="AN20" s="74" t="str">
        <f t="shared" si="6"/>
        <v>攻擊+&lt;color=#47d110&gt;1400&lt;/color&gt;,受到控制效果降低30%，吸血效果提高&lt;color=#47d110&gt;4%&lt;/color&gt;</v>
      </c>
      <c r="AO20" s="74" t="str">
        <f>AJ20&amp;_xlfn.XLOOKUP(AK20,Sheet4!$E$50:$E$118,Sheet4!$G$50:$G$118,"",)</f>
        <v>ATK+&lt;color=#47d110&gt;1400&lt;/color&gt;, with 30% reduction in control effects and &lt;color=#47d110&gt;4%&lt;/color&gt; increase in lifesteal effects</v>
      </c>
    </row>
    <row r="21" spans="5:41" x14ac:dyDescent="0.15">
      <c r="E21" s="75">
        <f>E6*1.5</f>
        <v>3000</v>
      </c>
      <c r="F21" s="75">
        <f t="shared" ref="F21:J21" si="14">F6*1.5</f>
        <v>4500</v>
      </c>
      <c r="G21" s="75">
        <f t="shared" si="14"/>
        <v>40500</v>
      </c>
      <c r="H21" s="75">
        <f t="shared" si="14"/>
        <v>60750</v>
      </c>
      <c r="I21" s="75">
        <f t="shared" si="14"/>
        <v>303750</v>
      </c>
      <c r="J21" s="75">
        <f t="shared" si="14"/>
        <v>465000</v>
      </c>
      <c r="L21">
        <f t="shared" si="0"/>
        <v>13218</v>
      </c>
      <c r="M21">
        <v>18</v>
      </c>
      <c r="N21" s="81">
        <v>18</v>
      </c>
      <c r="O21" s="80">
        <v>4036</v>
      </c>
      <c r="P21" s="80">
        <v>4014</v>
      </c>
      <c r="Q21" s="80"/>
      <c r="R21" s="123">
        <f>BUFF数值!F23</f>
        <v>0.9</v>
      </c>
      <c r="S21" s="88">
        <v>32</v>
      </c>
      <c r="T21" s="89">
        <v>2</v>
      </c>
      <c r="U21" s="88">
        <v>0</v>
      </c>
      <c r="V21">
        <v>1</v>
      </c>
      <c r="W21" t="str" cm="1">
        <f t="array" ref="W21">"{5,1,"&amp;T21&amp;","&amp;_xlfn.CEILING.MATH(INDEX($E$5:$J$10,T21,V21)*R21,100)&amp;",0}"</f>
        <v>{5,1,2,1800,0}</v>
      </c>
      <c r="X21" t="str" cm="1">
        <f t="array" ref="X21">IF(U21=0,"","{5,1,"&amp;U21-3&amp;","&amp;INDEX($E$5:$J$10,U21,V21)/10&amp;",1}")</f>
        <v/>
      </c>
      <c r="Y21" t="str">
        <f t="array" ref="Y21">[1]!LKnum(W21:X21)</f>
        <v>{{5,1,2,1800,0}}</v>
      </c>
      <c r="Z21">
        <v>0</v>
      </c>
      <c r="AA21">
        <f t="array" ref="AA21">INT(IF(U21=0,0,INDEX($E$20:$J$25,U21,V21))+INDEX($E$20:$J$25,T21,V21))</f>
        <v>3000</v>
      </c>
      <c r="AB21" t="str" cm="1">
        <f t="array" ref="AB21">INDEX(A$5:A$10,$T21)&amp;"&lt;color=#47d110&gt;"&amp;_xlfn.CEILING.MATH(INDEX($E$5:$J$10,T21,V21)*R21,100)&amp;"&lt;/color&gt;"</f>
        <v>防御+&lt;color=#47d110&gt;1800&lt;/color&gt;</v>
      </c>
      <c r="AC21" t="str" cm="1">
        <f t="array" ref="AC21">INDEX(B$5:B$10,$T21)&amp;"&lt;color=#47d110&gt;"&amp;_xlfn.CEILING.MATH(INDEX($E$5:$J$10,T21,V21)*R21,100)&amp;"&lt;/color&gt;"</f>
        <v>防禦+&lt;color=#47d110&gt;1800&lt;/color&gt;</v>
      </c>
      <c r="AD21" t="str" cm="1">
        <f t="array" ref="AD21">INDEX(C$5:C$10,$T21)&amp;"&lt;color=#47d110&gt;"&amp;_xlfn.CEILING.MATH(INDEX($E$5:$J$10,T21,V21)*R21,100)&amp;"&lt;/color&gt;"</f>
        <v>DEF+&lt;color=#47d110&gt;1800&lt;/color&gt;</v>
      </c>
      <c r="AE21" t="str">
        <f t="array" ref="AE21">IF($U21=0,"",","&amp;INDEX(A$5:A$10,$U21)&amp;INDEX($E$34:$J$39,$U21,$V21))</f>
        <v/>
      </c>
      <c r="AF21" t="str">
        <f t="array" ref="AF21">IF($U21=0,"",","&amp;INDEX(B$5:B$10,$U21)&amp;INDEX($E$34:$J$39,$U21,$V21))</f>
        <v/>
      </c>
      <c r="AG21" t="str">
        <f t="array" ref="AG21">IF($U21=0,"",","&amp;INDEX(C$5:C$10,$U21)&amp;INDEX($E$34:$J$39,$U21,$V21))</f>
        <v/>
      </c>
      <c r="AH21" t="str">
        <f t="shared" si="2"/>
        <v>防御+&lt;color=#47d110&gt;1800&lt;/color&gt;</v>
      </c>
      <c r="AI21" t="str">
        <f t="shared" si="3"/>
        <v>防禦+&lt;color=#47d110&gt;1800&lt;/color&gt;</v>
      </c>
      <c r="AJ21" t="str">
        <f t="shared" si="4"/>
        <v>DEF+&lt;color=#47d110&gt;1800&lt;/color&gt;</v>
      </c>
      <c r="AK21">
        <v>3000061</v>
      </c>
      <c r="AL21" t="str">
        <f>_xlfn.XLOOKUP(AK21,Sheet4!$E$50:$E$118,Sheet4!$F$50:$F$118,"",)</f>
        <v>,每2秒恢复&lt;color=#47d110&gt;1%&lt;/color&gt;生命上限血量</v>
      </c>
      <c r="AM21" s="74" t="str">
        <f t="shared" si="5"/>
        <v>防御+&lt;color=#47d110&gt;1800&lt;/color&gt;,每2秒恢复&lt;color=#47d110&gt;1%&lt;/color&gt;生命上限血量</v>
      </c>
      <c r="AN21" s="74" t="str">
        <f t="shared" si="6"/>
        <v>防禦+&lt;color=#47d110&gt;1800&lt;/color&gt;,每2秒恢复&lt;color=#47d110&gt;1%&lt;/color&gt;生命上限血量</v>
      </c>
      <c r="AO21" s="74" t="str">
        <f>AJ21&amp;_xlfn.XLOOKUP(AK21,Sheet4!$E$50:$E$118,Sheet4!$G$50:$G$118,"",)</f>
        <v>DEF+&lt;color=#47d110&gt;1800&lt;/color&gt;, with &lt;color=#47d110&gt;1%&lt;/color&gt; Max HP recovery every 2 seconds</v>
      </c>
    </row>
    <row r="22" spans="5:41" x14ac:dyDescent="0.15">
      <c r="E22" s="75">
        <f>INT(E7*0.13)</f>
        <v>1495</v>
      </c>
      <c r="F22" s="75">
        <f t="shared" ref="F22:J22" si="15">INT(F7*0.13)</f>
        <v>2600</v>
      </c>
      <c r="G22" s="75">
        <f t="shared" si="15"/>
        <v>24700</v>
      </c>
      <c r="H22" s="75">
        <f t="shared" si="15"/>
        <v>37050</v>
      </c>
      <c r="I22" s="75">
        <f t="shared" si="15"/>
        <v>188500</v>
      </c>
      <c r="J22" s="75">
        <f t="shared" si="15"/>
        <v>273000</v>
      </c>
      <c r="L22">
        <f t="shared" si="0"/>
        <v>10219</v>
      </c>
      <c r="M22">
        <v>19</v>
      </c>
      <c r="N22" s="79">
        <v>19</v>
      </c>
      <c r="O22" s="80">
        <v>3015</v>
      </c>
      <c r="P22" s="80">
        <v>3013</v>
      </c>
      <c r="Q22" s="80"/>
      <c r="R22" s="123">
        <f>BUFF数值!F24</f>
        <v>0.45</v>
      </c>
      <c r="S22" s="88">
        <v>2</v>
      </c>
      <c r="T22" s="89">
        <v>2</v>
      </c>
      <c r="U22" s="88">
        <v>0</v>
      </c>
      <c r="V22">
        <v>1</v>
      </c>
      <c r="W22" t="str" cm="1">
        <f t="array" ref="W22">"{5,1,"&amp;T22&amp;","&amp;_xlfn.CEILING.MATH(INDEX($E$5:$J$10,T22,V22)*R22,100)&amp;",0}"</f>
        <v>{5,1,2,900,0}</v>
      </c>
      <c r="X22" t="str" cm="1">
        <f t="array" ref="X22">IF(U22=0,"","{5,1,"&amp;U22-3&amp;","&amp;INDEX($E$5:$J$10,U22,V22)/10&amp;",1}")</f>
        <v/>
      </c>
      <c r="Y22" t="str">
        <f t="array" ref="Y22">[1]!LKnum(W22:X22)</f>
        <v>{{5,1,2,900,0}}</v>
      </c>
      <c r="Z22">
        <v>0</v>
      </c>
      <c r="AA22">
        <f t="array" ref="AA22">INT(IF(U22=0,0,INDEX($E$20:$J$25,U22,V22))+INDEX($E$20:$J$25,T22,V22))</f>
        <v>3000</v>
      </c>
      <c r="AB22" t="str" cm="1">
        <f t="array" ref="AB22">INDEX(A$5:A$10,$T22)&amp;"&lt;color=#47d110&gt;"&amp;_xlfn.CEILING.MATH(INDEX($E$5:$J$10,T22,V22)*R22,100)&amp;"&lt;/color&gt;"</f>
        <v>防御+&lt;color=#47d110&gt;900&lt;/color&gt;</v>
      </c>
      <c r="AC22" t="str" cm="1">
        <f t="array" ref="AC22">INDEX(B$5:B$10,$T22)&amp;"&lt;color=#47d110&gt;"&amp;_xlfn.CEILING.MATH(INDEX($E$5:$J$10,T22,V22)*R22,100)&amp;"&lt;/color&gt;"</f>
        <v>防禦+&lt;color=#47d110&gt;900&lt;/color&gt;</v>
      </c>
      <c r="AD22" t="str" cm="1">
        <f t="array" ref="AD22">INDEX(C$5:C$10,$T22)&amp;"&lt;color=#47d110&gt;"&amp;_xlfn.CEILING.MATH(INDEX($E$5:$J$10,T22,V22)*R22,100)&amp;"&lt;/color&gt;"</f>
        <v>DEF+&lt;color=#47d110&gt;900&lt;/color&gt;</v>
      </c>
      <c r="AE22" t="str">
        <f t="array" ref="AE22">IF($U22=0,"",","&amp;INDEX(A$5:A$10,$U22)&amp;INDEX($E$34:$J$39,$U22,$V22))</f>
        <v/>
      </c>
      <c r="AF22" t="str">
        <f t="array" ref="AF22">IF($U22=0,"",","&amp;INDEX(B$5:B$10,$U22)&amp;INDEX($E$34:$J$39,$U22,$V22))</f>
        <v/>
      </c>
      <c r="AG22" t="str">
        <f t="array" ref="AG22">IF($U22=0,"",","&amp;INDEX(C$5:C$10,$U22)&amp;INDEX($E$34:$J$39,$U22,$V22))</f>
        <v/>
      </c>
      <c r="AH22" t="str">
        <f t="shared" si="2"/>
        <v>防御+&lt;color=#47d110&gt;900&lt;/color&gt;</v>
      </c>
      <c r="AI22" t="str">
        <f t="shared" si="3"/>
        <v>防禦+&lt;color=#47d110&gt;900&lt;/color&gt;</v>
      </c>
      <c r="AJ22" t="str">
        <f t="shared" si="4"/>
        <v>DEF+&lt;color=#47d110&gt;900&lt;/color&gt;</v>
      </c>
      <c r="AK22">
        <v>3000064</v>
      </c>
      <c r="AL22" t="str">
        <f>_xlfn.XLOOKUP(AK22,Sheet4!$E$50:$E$118,Sheet4!$F$50:$F$118,"",)</f>
        <v>,血量上限提高&lt;color=#47d110&gt;2%&lt;/color&gt;</v>
      </c>
      <c r="AM22" s="74" t="str">
        <f t="shared" si="5"/>
        <v>防御+&lt;color=#47d110&gt;900&lt;/color&gt;,血量上限提高&lt;color=#47d110&gt;2%&lt;/color&gt;</v>
      </c>
      <c r="AN22" s="74" t="str">
        <f t="shared" si="6"/>
        <v>防禦+&lt;color=#47d110&gt;900&lt;/color&gt;,血量上限提高&lt;color=#47d110&gt;2%&lt;/color&gt;</v>
      </c>
      <c r="AO22" s="74" t="str">
        <f>AJ22&amp;_xlfn.XLOOKUP(AK22,Sheet4!$E$50:$E$118,Sheet4!$G$50:$G$118,"",)</f>
        <v>DEF+&lt;color=#47d110&gt;900&lt;/color&gt;, with &lt;color=#47d110&gt;2%&lt;/color&gt; increase in Max HP</v>
      </c>
    </row>
    <row r="23" spans="5:41" x14ac:dyDescent="0.15">
      <c r="E23" s="75">
        <v>0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L23">
        <f t="shared" si="0"/>
        <v>10220</v>
      </c>
      <c r="M23">
        <v>20</v>
      </c>
      <c r="N23" s="81">
        <v>20</v>
      </c>
      <c r="O23" s="80">
        <v>3000</v>
      </c>
      <c r="P23" s="80">
        <v>2006</v>
      </c>
      <c r="Q23" s="80"/>
      <c r="R23" s="123">
        <f>BUFF数值!F25</f>
        <v>0.45</v>
      </c>
      <c r="S23" s="88">
        <v>2</v>
      </c>
      <c r="T23" s="89">
        <v>3</v>
      </c>
      <c r="U23" s="88">
        <v>0</v>
      </c>
      <c r="V23">
        <v>1</v>
      </c>
      <c r="W23" t="str" cm="1">
        <f t="array" ref="W23">"{5,1,"&amp;T23&amp;","&amp;_xlfn.CEILING.MATH(INDEX($E$5:$J$10,T23,V23)*R23,100)&amp;",0}"</f>
        <v>{5,1,3,5200,0}</v>
      </c>
      <c r="X23" t="str" cm="1">
        <f t="array" ref="X23">IF(U23=0,"","{5,1,"&amp;U23-3&amp;","&amp;INDEX($E$5:$J$10,U23,V23)/10&amp;",1}")</f>
        <v/>
      </c>
      <c r="Y23" t="str">
        <f t="array" ref="Y23">[1]!LKnum(W23:X23)</f>
        <v>{{5,1,3,5200,0}}</v>
      </c>
      <c r="Z23">
        <v>0</v>
      </c>
      <c r="AA23">
        <f t="array" ref="AA23">INT(IF(U23=0,0,INDEX($E$20:$J$25,U23,V23))+INDEX($E$20:$J$25,T23,V23))</f>
        <v>1495</v>
      </c>
      <c r="AB23" t="str" cm="1">
        <f t="array" ref="AB23">INDEX(A$5:A$10,$T23)&amp;"&lt;color=#47d110&gt;"&amp;_xlfn.CEILING.MATH(INDEX($E$5:$J$10,T23,V23)*R23,100)&amp;"&lt;/color&gt;"</f>
        <v>血量+&lt;color=#47d110&gt;5200&lt;/color&gt;</v>
      </c>
      <c r="AC23" t="str" cm="1">
        <f t="array" ref="AC23">INDEX(B$5:B$10,$T23)&amp;"&lt;color=#47d110&gt;"&amp;_xlfn.CEILING.MATH(INDEX($E$5:$J$10,T23,V23)*R23,100)&amp;"&lt;/color&gt;"</f>
        <v>血量+&lt;color=#47d110&gt;5200&lt;/color&gt;</v>
      </c>
      <c r="AD23" t="str" cm="1">
        <f t="array" ref="AD23">INDEX(C$5:C$10,$T23)&amp;"&lt;color=#47d110&gt;"&amp;_xlfn.CEILING.MATH(INDEX($E$5:$J$10,T23,V23)*R23,100)&amp;"&lt;/color&gt;"</f>
        <v>HP+&lt;color=#47d110&gt;5200&lt;/color&gt;</v>
      </c>
      <c r="AE23" t="str">
        <f t="array" ref="AE23">IF($U23=0,"",","&amp;INDEX(A$5:A$10,$U23)&amp;INDEX($E$34:$J$39,$U23,$V23))</f>
        <v/>
      </c>
      <c r="AF23" t="str">
        <f t="array" ref="AF23">IF($U23=0,"",","&amp;INDEX(B$5:B$10,$U23)&amp;INDEX($E$34:$J$39,$U23,$V23))</f>
        <v/>
      </c>
      <c r="AG23" t="str">
        <f t="array" ref="AG23">IF($U23=0,"",","&amp;INDEX(C$5:C$10,$U23)&amp;INDEX($E$34:$J$39,$U23,$V23))</f>
        <v/>
      </c>
      <c r="AH23" t="str">
        <f t="shared" si="2"/>
        <v>血量+&lt;color=#47d110&gt;5200&lt;/color&gt;</v>
      </c>
      <c r="AI23" t="str">
        <f t="shared" si="3"/>
        <v>血量+&lt;color=#47d110&gt;5200&lt;/color&gt;</v>
      </c>
      <c r="AJ23" t="str">
        <f t="shared" si="4"/>
        <v>HP+&lt;color=#47d110&gt;5200&lt;/color&gt;</v>
      </c>
      <c r="AK23">
        <v>3000067</v>
      </c>
      <c r="AL23" t="str">
        <f>_xlfn.XLOOKUP(AK23,Sheet4!$E$50:$E$118,Sheet4!$F$50:$F$118,"",)</f>
        <v>,冷却减少&lt;color=#47d110&gt;10%&lt;/color&gt;</v>
      </c>
      <c r="AM23" s="74" t="str">
        <f t="shared" si="5"/>
        <v>血量+&lt;color=#47d110&gt;5200&lt;/color&gt;,冷却减少&lt;color=#47d110&gt;10%&lt;/color&gt;</v>
      </c>
      <c r="AN23" s="74" t="str">
        <f t="shared" si="6"/>
        <v>血量+&lt;color=#47d110&gt;5200&lt;/color&gt;,冷却减少&lt;color=#47d110&gt;10%&lt;/color&gt;</v>
      </c>
      <c r="AO23" s="74" t="str">
        <f>AJ23&amp;_xlfn.XLOOKUP(AK23,Sheet4!$E$50:$E$118,Sheet4!$G$50:$G$118,"",)</f>
        <v>HP+&lt;color=#47d110&gt;5200&lt;/color&gt;, with &lt;color=#47d110&gt;10%&lt;/color&gt; reduction in CD</v>
      </c>
    </row>
    <row r="24" spans="5:41" x14ac:dyDescent="0.15"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L24">
        <f t="shared" si="0"/>
        <v>10321</v>
      </c>
      <c r="M24">
        <v>21</v>
      </c>
      <c r="N24" s="79">
        <v>21</v>
      </c>
      <c r="O24" s="80">
        <v>3009</v>
      </c>
      <c r="P24" s="80">
        <v>3004</v>
      </c>
      <c r="Q24" s="80">
        <v>2010</v>
      </c>
      <c r="R24" s="123">
        <f>BUFF数值!F26</f>
        <v>0.7</v>
      </c>
      <c r="S24" s="88">
        <v>3</v>
      </c>
      <c r="T24" s="89">
        <v>1</v>
      </c>
      <c r="U24" s="88">
        <v>0</v>
      </c>
      <c r="V24">
        <v>1</v>
      </c>
      <c r="W24" t="str" cm="1">
        <f t="array" ref="W24">"{5,1,"&amp;T24&amp;","&amp;_xlfn.CEILING.MATH(INDEX($E$5:$J$10,T24,V24)*R24,100)&amp;",0}"</f>
        <v>{5,1,1,1100,0}</v>
      </c>
      <c r="X24" t="str" cm="1">
        <f t="array" ref="X24">IF(U24=0,"","{5,1,"&amp;U24-3&amp;","&amp;INDEX($E$5:$J$10,U24,V24)/10&amp;",1}")</f>
        <v/>
      </c>
      <c r="Y24" t="str">
        <f t="array" ref="Y24">[1]!LKnum(W24:X24)</f>
        <v>{{5,1,1,1100,0}}</v>
      </c>
      <c r="Z24">
        <v>0</v>
      </c>
      <c r="AA24">
        <f t="array" ref="AA24">INT(IF(U24=0,0,INDEX($E$20:$J$25,U24,V24))+INDEX($E$20:$J$25,T24,V24))</f>
        <v>1500</v>
      </c>
      <c r="AB24" t="str" cm="1">
        <f t="array" ref="AB24">INDEX(A$5:A$10,$T24)&amp;"&lt;color=#47d110&gt;"&amp;_xlfn.CEILING.MATH(INDEX($E$5:$J$10,T24,V24)*R24,100)&amp;"&lt;/color&gt;"</f>
        <v>攻击+&lt;color=#47d110&gt;1100&lt;/color&gt;</v>
      </c>
      <c r="AC24" t="str" cm="1">
        <f t="array" ref="AC24">INDEX(B$5:B$10,$T24)&amp;"&lt;color=#47d110&gt;"&amp;_xlfn.CEILING.MATH(INDEX($E$5:$J$10,T24,V24)*R24,100)&amp;"&lt;/color&gt;"</f>
        <v>攻擊+&lt;color=#47d110&gt;1100&lt;/color&gt;</v>
      </c>
      <c r="AD24" t="str" cm="1">
        <f t="array" ref="AD24">INDEX(C$5:C$10,$T24)&amp;"&lt;color=#47d110&gt;"&amp;_xlfn.CEILING.MATH(INDEX($E$5:$J$10,T24,V24)*R24,100)&amp;"&lt;/color&gt;"</f>
        <v>ATK+&lt;color=#47d110&gt;1100&lt;/color&gt;</v>
      </c>
      <c r="AE24" t="str">
        <f t="array" ref="AE24">IF($U24=0,"",","&amp;INDEX(A$5:A$10,$U24)&amp;INDEX($E$34:$J$39,$U24,$V24))</f>
        <v/>
      </c>
      <c r="AF24" t="str">
        <f t="array" ref="AF24">IF($U24=0,"",","&amp;INDEX(B$5:B$10,$U24)&amp;INDEX($E$34:$J$39,$U24,$V24))</f>
        <v/>
      </c>
      <c r="AG24" t="str">
        <f t="array" ref="AG24">IF($U24=0,"",","&amp;INDEX(C$5:C$10,$U24)&amp;INDEX($E$34:$J$39,$U24,$V24))</f>
        <v/>
      </c>
      <c r="AH24" t="str">
        <f t="shared" si="2"/>
        <v>攻击+&lt;color=#47d110&gt;1100&lt;/color&gt;</v>
      </c>
      <c r="AI24" t="str">
        <f t="shared" si="3"/>
        <v>攻擊+&lt;color=#47d110&gt;1100&lt;/color&gt;</v>
      </c>
      <c r="AJ24" t="str">
        <f t="shared" si="4"/>
        <v>ATK+&lt;color=#47d110&gt;1100&lt;/color&gt;</v>
      </c>
      <c r="AK24">
        <v>3000070</v>
      </c>
      <c r="AL24" t="str">
        <f>_xlfn.XLOOKUP(AK24,Sheet4!$E$50:$E$118,Sheet4!$F$50:$F$118,"",)</f>
        <v>,开局后获得攻速提高&lt;color=#47d110&gt;5%&lt;/color&gt;，持续10秒</v>
      </c>
      <c r="AM24" s="74" t="str">
        <f t="shared" si="5"/>
        <v>攻击+&lt;color=#47d110&gt;1100&lt;/color&gt;,开局后获得攻速提高&lt;color=#47d110&gt;5%&lt;/color&gt;，持续10秒</v>
      </c>
      <c r="AN24" s="74" t="str">
        <f t="shared" si="6"/>
        <v>攻擊+&lt;color=#47d110&gt;1100&lt;/color&gt;,开局后获得攻速提高&lt;color=#47d110&gt;5%&lt;/color&gt;，持续10秒</v>
      </c>
      <c r="AO24" s="74" t="str">
        <f>AJ24&amp;_xlfn.XLOOKUP(AK24,Sheet4!$E$50:$E$118,Sheet4!$G$50:$G$118,"",)</f>
        <v>ATK+&lt;color=#47d110&gt;1100&lt;/color&gt;, with &lt;color=#47d110&gt;5%&lt;/color&gt; ATK speed increase at the beginning of a battle for 10 seconds</v>
      </c>
    </row>
    <row r="25" spans="5:41" x14ac:dyDescent="0.15"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>
        <f t="shared" si="0"/>
        <v>10222</v>
      </c>
      <c r="M25">
        <v>22</v>
      </c>
      <c r="N25" s="81">
        <v>22</v>
      </c>
      <c r="O25" s="80">
        <v>2015</v>
      </c>
      <c r="P25" s="80">
        <v>2012</v>
      </c>
      <c r="Q25" s="80"/>
      <c r="R25" s="123">
        <f>BUFF数值!F27</f>
        <v>0.45</v>
      </c>
      <c r="S25" s="88">
        <v>2</v>
      </c>
      <c r="T25" s="89">
        <v>3</v>
      </c>
      <c r="U25" s="88">
        <v>0</v>
      </c>
      <c r="V25">
        <v>1</v>
      </c>
      <c r="W25" t="str" cm="1">
        <f t="array" ref="W25">"{5,1,"&amp;T25&amp;","&amp;_xlfn.CEILING.MATH(INDEX($E$5:$J$10,T25,V25)*R25,100)&amp;",0}"</f>
        <v>{5,1,3,5200,0}</v>
      </c>
      <c r="X25" t="str" cm="1">
        <f t="array" ref="X25">IF(U25=0,"","{5,1,"&amp;U25-3&amp;","&amp;INDEX($E$5:$J$10,U25,V25)/10&amp;",1}")</f>
        <v/>
      </c>
      <c r="Y25" t="str">
        <f t="array" ref="Y25">[1]!LKnum(W25:X25)</f>
        <v>{{5,1,3,5200,0}}</v>
      </c>
      <c r="Z25">
        <v>0</v>
      </c>
      <c r="AA25">
        <f t="array" ref="AA25">INT(IF(U25=0,0,INDEX($E$20:$J$25,U25,V25))+INDEX($E$20:$J$25,T25,V25))</f>
        <v>1495</v>
      </c>
      <c r="AB25" t="str" cm="1">
        <f t="array" ref="AB25">INDEX(A$5:A$10,$T25)&amp;"&lt;color=#47d110&gt;"&amp;_xlfn.CEILING.MATH(INDEX($E$5:$J$10,T25,V25)*R25,100)&amp;"&lt;/color&gt;"</f>
        <v>血量+&lt;color=#47d110&gt;5200&lt;/color&gt;</v>
      </c>
      <c r="AC25" t="str" cm="1">
        <f t="array" ref="AC25">INDEX(B$5:B$10,$T25)&amp;"&lt;color=#47d110&gt;"&amp;_xlfn.CEILING.MATH(INDEX($E$5:$J$10,T25,V25)*R25,100)&amp;"&lt;/color&gt;"</f>
        <v>血量+&lt;color=#47d110&gt;5200&lt;/color&gt;</v>
      </c>
      <c r="AD25" t="str" cm="1">
        <f t="array" ref="AD25">INDEX(C$5:C$10,$T25)&amp;"&lt;color=#47d110&gt;"&amp;_xlfn.CEILING.MATH(INDEX($E$5:$J$10,T25,V25)*R25,100)&amp;"&lt;/color&gt;"</f>
        <v>HP+&lt;color=#47d110&gt;5200&lt;/color&gt;</v>
      </c>
      <c r="AE25" t="str">
        <f t="array" ref="AE25">IF($U25=0,"",","&amp;INDEX(A$5:A$10,$U25)&amp;INDEX($E$34:$J$39,$U25,$V25))</f>
        <v/>
      </c>
      <c r="AF25" t="str">
        <f t="array" ref="AF25">IF($U25=0,"",","&amp;INDEX(B$5:B$10,$U25)&amp;INDEX($E$34:$J$39,$U25,$V25))</f>
        <v/>
      </c>
      <c r="AG25" t="str">
        <f t="array" ref="AG25">IF($U25=0,"",","&amp;INDEX(C$5:C$10,$U25)&amp;INDEX($E$34:$J$39,$U25,$V25))</f>
        <v/>
      </c>
      <c r="AH25" t="str">
        <f t="shared" si="2"/>
        <v>血量+&lt;color=#47d110&gt;5200&lt;/color&gt;</v>
      </c>
      <c r="AI25" t="str">
        <f t="shared" si="3"/>
        <v>血量+&lt;color=#47d110&gt;5200&lt;/color&gt;</v>
      </c>
      <c r="AJ25" t="str">
        <f t="shared" si="4"/>
        <v>HP+&lt;color=#47d110&gt;5200&lt;/color&gt;</v>
      </c>
      <c r="AK25">
        <v>3000073</v>
      </c>
      <c r="AL25" t="str">
        <f>_xlfn.XLOOKUP(AK25,Sheet4!$E$50:$E$118,Sheet4!$F$50:$F$118,"",)</f>
        <v>,吸血效果提高&lt;color=#47d110&gt;2%&lt;/color&gt;</v>
      </c>
      <c r="AM25" s="74" t="str">
        <f t="shared" si="5"/>
        <v>血量+&lt;color=#47d110&gt;5200&lt;/color&gt;,吸血效果提高&lt;color=#47d110&gt;2%&lt;/color&gt;</v>
      </c>
      <c r="AN25" s="74" t="str">
        <f t="shared" si="6"/>
        <v>血量+&lt;color=#47d110&gt;5200&lt;/color&gt;,吸血效果提高&lt;color=#47d110&gt;2%&lt;/color&gt;</v>
      </c>
      <c r="AO25" s="74" t="str">
        <f>AJ25&amp;_xlfn.XLOOKUP(AK25,Sheet4!$E$50:$E$118,Sheet4!$G$50:$G$118,"",)</f>
        <v>HP+&lt;color=#47d110&gt;5200&lt;/color&gt;, with &lt;color=#47d110&gt;2%&lt;/color&gt; increase in lifesteal effects</v>
      </c>
    </row>
    <row r="26" spans="5:41" x14ac:dyDescent="0.15">
      <c r="L26">
        <f t="shared" si="0"/>
        <v>10223</v>
      </c>
      <c r="M26">
        <v>23</v>
      </c>
      <c r="N26" s="79">
        <v>23</v>
      </c>
      <c r="O26" s="80">
        <v>3017</v>
      </c>
      <c r="P26" s="80">
        <v>3016</v>
      </c>
      <c r="Q26" s="80"/>
      <c r="R26" s="123">
        <f>BUFF数值!F28</f>
        <v>0.7</v>
      </c>
      <c r="S26" s="88">
        <v>2</v>
      </c>
      <c r="T26" s="89">
        <v>1</v>
      </c>
      <c r="U26" s="88">
        <v>0</v>
      </c>
      <c r="V26">
        <v>1</v>
      </c>
      <c r="W26" t="str" cm="1">
        <f t="array" ref="W26">"{5,1,"&amp;T26&amp;","&amp;_xlfn.CEILING.MATH(INDEX($E$5:$J$10,T26,V26)*R26,100)&amp;",0}"</f>
        <v>{5,1,1,1100,0}</v>
      </c>
      <c r="X26" t="str" cm="1">
        <f t="array" ref="X26">IF(U26=0,"","{5,1,"&amp;U26-3&amp;","&amp;INDEX($E$5:$J$10,U26,V26)/10&amp;",1}")</f>
        <v/>
      </c>
      <c r="Y26" t="str">
        <f t="array" ref="Y26">[1]!LKnum(W26:X26)</f>
        <v>{{5,1,1,1100,0}}</v>
      </c>
      <c r="Z26">
        <v>0</v>
      </c>
      <c r="AA26">
        <f t="array" ref="AA26">INT(IF(U26=0,0,INDEX($E$20:$J$25,U26,V26))+INDEX($E$20:$J$25,T26,V26))</f>
        <v>1500</v>
      </c>
      <c r="AB26" t="str" cm="1">
        <f t="array" ref="AB26">INDEX(A$5:A$10,$T26)&amp;"&lt;color=#47d110&gt;"&amp;_xlfn.CEILING.MATH(INDEX($E$5:$J$10,T26,V26)*R26,100)&amp;"&lt;/color&gt;"</f>
        <v>攻击+&lt;color=#47d110&gt;1100&lt;/color&gt;</v>
      </c>
      <c r="AC26" t="str" cm="1">
        <f t="array" ref="AC26">INDEX(B$5:B$10,$T26)&amp;"&lt;color=#47d110&gt;"&amp;_xlfn.CEILING.MATH(INDEX($E$5:$J$10,T26,V26)*R26,100)&amp;"&lt;/color&gt;"</f>
        <v>攻擊+&lt;color=#47d110&gt;1100&lt;/color&gt;</v>
      </c>
      <c r="AD26" t="str" cm="1">
        <f t="array" ref="AD26">INDEX(C$5:C$10,$T26)&amp;"&lt;color=#47d110&gt;"&amp;_xlfn.CEILING.MATH(INDEX($E$5:$J$10,T26,V26)*R26,100)&amp;"&lt;/color&gt;"</f>
        <v>ATK+&lt;color=#47d110&gt;1100&lt;/color&gt;</v>
      </c>
      <c r="AE26" t="str">
        <f t="array" ref="AE26">IF($U26=0,"",","&amp;INDEX(A$5:A$10,$U26)&amp;INDEX($E$34:$J$39,$U26,$V26))</f>
        <v/>
      </c>
      <c r="AF26" t="str">
        <f t="array" ref="AF26">IF($U26=0,"",","&amp;INDEX(B$5:B$10,$U26)&amp;INDEX($E$34:$J$39,$U26,$V26))</f>
        <v/>
      </c>
      <c r="AG26" t="str">
        <f t="array" ref="AG26">IF($U26=0,"",","&amp;INDEX(C$5:C$10,$U26)&amp;INDEX($E$34:$J$39,$U26,$V26))</f>
        <v/>
      </c>
      <c r="AH26" t="str">
        <f t="shared" si="2"/>
        <v>攻击+&lt;color=#47d110&gt;1100&lt;/color&gt;</v>
      </c>
      <c r="AI26" t="str">
        <f t="shared" si="3"/>
        <v>攻擊+&lt;color=#47d110&gt;1100&lt;/color&gt;</v>
      </c>
      <c r="AJ26" t="str">
        <f t="shared" si="4"/>
        <v>ATK+&lt;color=#47d110&gt;1100&lt;/color&gt;</v>
      </c>
      <c r="AK26">
        <v>3000076</v>
      </c>
      <c r="AL26" t="str">
        <f>_xlfn.XLOOKUP(AK26,Sheet4!$E$50:$E$118,Sheet4!$F$50:$F$118,"",)</f>
        <v>,有概率获得&lt;color=#47d110&gt;3%&lt;/color&gt;攻速提高持续8秒，可叠加5层</v>
      </c>
      <c r="AM26" s="74" t="str">
        <f t="shared" si="5"/>
        <v>攻击+&lt;color=#47d110&gt;1100&lt;/color&gt;,有概率获得&lt;color=#47d110&gt;3%&lt;/color&gt;攻速提高持续8秒，可叠加5层</v>
      </c>
      <c r="AN26" s="74" t="str">
        <f t="shared" si="6"/>
        <v>攻擊+&lt;color=#47d110&gt;1100&lt;/color&gt;,有概率获得&lt;color=#47d110&gt;3%&lt;/color&gt;攻速提高持续8秒，可叠加5层</v>
      </c>
      <c r="AO26" s="74" t="str">
        <f>AJ26&amp;_xlfn.XLOOKUP(AK26,Sheet4!$E$50:$E$118,Sheet4!$G$50:$G$118,"",)</f>
        <v>ATK+&lt;color=#47d110&gt;1100&lt;/color&gt;, with probability of &lt;color=#47d110&gt;3%&lt;/color&gt; increase in ATK speed for 8 seconds. The percentage can be accumulated for 5 times</v>
      </c>
    </row>
    <row r="27" spans="5:41" x14ac:dyDescent="0.15">
      <c r="E27" s="75"/>
      <c r="F27" s="75"/>
      <c r="G27" s="75"/>
      <c r="H27" s="75"/>
      <c r="I27" s="75"/>
      <c r="J27" s="75"/>
      <c r="L27">
        <f t="shared" si="0"/>
        <v>13324</v>
      </c>
      <c r="M27">
        <v>24</v>
      </c>
      <c r="N27" s="81">
        <v>24</v>
      </c>
      <c r="O27" s="82">
        <v>4041</v>
      </c>
      <c r="P27" s="82">
        <v>4024</v>
      </c>
      <c r="Q27" s="82">
        <v>4019</v>
      </c>
      <c r="R27" s="123">
        <f>BUFF数值!F29</f>
        <v>1.1499999999999999</v>
      </c>
      <c r="S27" s="88">
        <v>33</v>
      </c>
      <c r="T27" s="89">
        <v>3</v>
      </c>
      <c r="U27" s="88">
        <v>6</v>
      </c>
      <c r="V27">
        <v>1</v>
      </c>
      <c r="W27" t="str" cm="1">
        <f t="array" ref="W27">"{5,1,"&amp;T27&amp;","&amp;_xlfn.CEILING.MATH(INDEX($E$5:$J$10,T27,V27)*R27,100)&amp;",0}"</f>
        <v>{5,1,3,13300,0}</v>
      </c>
      <c r="X27" t="str" cm="1">
        <f t="array" ref="X27">IF(U27=0,"","{5,1,"&amp;U27-3&amp;","&amp;INDEX($E$5:$J$10,U27,V27)/10&amp;",1}")</f>
        <v>{5,1,3,1,1}</v>
      </c>
      <c r="Y27" t="str">
        <f t="array" ref="Y27">[1]!LKnum(W27:X27)</f>
        <v>{{5,1,3,13300,0}|{5,1,3,1,1}}</v>
      </c>
      <c r="Z27">
        <v>0</v>
      </c>
      <c r="AA27">
        <f t="array" ref="AA27">INT(IF(U27=0,0,INDEX($E$20:$J$25,U27,V27))+INDEX($E$20:$J$25,T27,V27))</f>
        <v>1495</v>
      </c>
      <c r="AB27" t="str" cm="1">
        <f t="array" ref="AB27">INDEX(A$5:A$10,$T27)&amp;"&lt;color=#47d110&gt;"&amp;_xlfn.CEILING.MATH(INDEX($E$5:$J$10,T27,V27)*R27,100)&amp;"&lt;/color&gt;"</f>
        <v>血量+&lt;color=#47d110&gt;13300&lt;/color&gt;</v>
      </c>
      <c r="AC27" t="str" cm="1">
        <f t="array" ref="AC27">INDEX(B$5:B$10,$T27)&amp;"&lt;color=#47d110&gt;"&amp;_xlfn.CEILING.MATH(INDEX($E$5:$J$10,T27,V27)*R27,100)&amp;"&lt;/color&gt;"</f>
        <v>血量+&lt;color=#47d110&gt;13300&lt;/color&gt;</v>
      </c>
      <c r="AD27" t="str" cm="1">
        <f t="array" ref="AD27">INDEX(C$5:C$10,$T27)&amp;"&lt;color=#47d110&gt;"&amp;_xlfn.CEILING.MATH(INDEX($E$5:$J$10,T27,V27)*R27,100)&amp;"&lt;/color&gt;"</f>
        <v>HP+&lt;color=#47d110&gt;13300&lt;/color&gt;</v>
      </c>
      <c r="AE27" t="str">
        <f t="array" ref="AE27">IF($U27=0,"",","&amp;INDEX(A$5:A$10,$U27)&amp;INDEX($E$34:$J$39,$U27,$V27))</f>
        <v>,同时血量+&lt;color=#47d110&gt;1.0%&lt;/color&gt;</v>
      </c>
      <c r="AF27" t="str">
        <f t="array" ref="AF27">IF($U27=0,"",","&amp;INDEX(B$5:B$10,$U27)&amp;INDEX($E$34:$J$39,$U27,$V27))</f>
        <v>,同時血量+&lt;color=#47d110&gt;1.0%&lt;/color&gt;</v>
      </c>
      <c r="AG27" t="str">
        <f t="array" ref="AG27">IF($U27=0,"",","&amp;INDEX(C$5:C$10,$U27)&amp;INDEX($E$34:$J$39,$U27,$V27))</f>
        <v>,And HP+&lt;color=#47d110&gt;1.0%&lt;/color&gt;</v>
      </c>
      <c r="AH27" t="str">
        <f t="shared" si="2"/>
        <v>血量+&lt;color=#47d110&gt;13300&lt;/color&gt;,同时血量+&lt;color=#47d110&gt;1.0%&lt;/color&gt;</v>
      </c>
      <c r="AI27" t="str">
        <f t="shared" si="3"/>
        <v>血量+&lt;color=#47d110&gt;13300&lt;/color&gt;,同時血量+&lt;color=#47d110&gt;1.0%&lt;/color&gt;</v>
      </c>
      <c r="AJ27" t="str">
        <f t="shared" si="4"/>
        <v>HP+&lt;color=#47d110&gt;13300&lt;/color&gt;,And HP+&lt;color=#47d110&gt;1.0%&lt;/color&gt;</v>
      </c>
      <c r="AL27" t="str">
        <f>_xlfn.XLOOKUP(AK27,Sheet4!$E$50:$E$118,Sheet4!$F$50:$F$118,"",)</f>
        <v/>
      </c>
      <c r="AM27" s="74" t="str">
        <f t="shared" si="5"/>
        <v>血量+&lt;color=#47d110&gt;13300&lt;/color&gt;,同时血量+&lt;color=#47d110&gt;1.0%&lt;/color&gt;</v>
      </c>
      <c r="AN27" s="74" t="str">
        <f t="shared" si="6"/>
        <v>血量+&lt;color=#47d110&gt;13300&lt;/color&gt;,同時血量+&lt;color=#47d110&gt;1.0%&lt;/color&gt;</v>
      </c>
      <c r="AO27" s="74" t="str">
        <f>AJ27&amp;_xlfn.XLOOKUP(AK27,Sheet4!$E$50:$E$118,Sheet4!$G$50:$G$118,"",)</f>
        <v>HP+&lt;color=#47d110&gt;13300&lt;/color&gt;,And HP+&lt;color=#47d110&gt;1.0%&lt;/color&gt;</v>
      </c>
    </row>
    <row r="28" spans="5:41" x14ac:dyDescent="0.15">
      <c r="E28" s="75"/>
      <c r="F28" s="75"/>
      <c r="G28" s="75"/>
      <c r="H28" s="75"/>
      <c r="I28" s="75"/>
      <c r="J28" s="75"/>
      <c r="L28">
        <f t="shared" si="0"/>
        <v>13425</v>
      </c>
      <c r="M28">
        <v>25</v>
      </c>
      <c r="N28" s="79">
        <v>25</v>
      </c>
      <c r="O28" s="82">
        <v>4042</v>
      </c>
      <c r="P28" s="82">
        <v>4036</v>
      </c>
      <c r="Q28" s="82">
        <v>4002</v>
      </c>
      <c r="R28" s="123">
        <f>BUFF数值!F30</f>
        <v>1.1499999999999999</v>
      </c>
      <c r="S28" s="88">
        <v>34</v>
      </c>
      <c r="T28" s="89">
        <v>2</v>
      </c>
      <c r="U28" s="88">
        <v>5</v>
      </c>
      <c r="V28">
        <v>1</v>
      </c>
      <c r="W28" t="str" cm="1">
        <f t="array" ref="W28">"{5,1,"&amp;T28&amp;","&amp;_xlfn.CEILING.MATH(INDEX($E$5:$J$10,T28,V28)*R28,100)&amp;",0}"</f>
        <v>{5,1,2,2300,0}</v>
      </c>
      <c r="X28" t="str" cm="1">
        <f t="array" ref="X28">IF(U28=0,"","{5,1,"&amp;U28-3&amp;","&amp;INDEX($E$5:$J$10,U28,V28)/10&amp;",1}")</f>
        <v>{5,1,2,1,1}</v>
      </c>
      <c r="Y28" t="str">
        <f t="array" ref="Y28">[1]!LKnum(W28:X28)</f>
        <v>{{5,1,2,2300,0}|{5,1,2,1,1}}</v>
      </c>
      <c r="Z28">
        <v>0</v>
      </c>
      <c r="AA28">
        <f t="array" ref="AA28">INT(IF(U28=0,0,INDEX($E$20:$J$25,U28,V28))+INDEX($E$20:$J$25,T28,V28))</f>
        <v>3000</v>
      </c>
      <c r="AB28" t="str" cm="1">
        <f t="array" ref="AB28">INDEX(A$5:A$10,$T28)&amp;"&lt;color=#47d110&gt;"&amp;_xlfn.CEILING.MATH(INDEX($E$5:$J$10,T28,V28)*R28,100)&amp;"&lt;/color&gt;"</f>
        <v>防御+&lt;color=#47d110&gt;2300&lt;/color&gt;</v>
      </c>
      <c r="AC28" t="str" cm="1">
        <f t="array" ref="AC28">INDEX(B$5:B$10,$T28)&amp;"&lt;color=#47d110&gt;"&amp;_xlfn.CEILING.MATH(INDEX($E$5:$J$10,T28,V28)*R28,100)&amp;"&lt;/color&gt;"</f>
        <v>防禦+&lt;color=#47d110&gt;2300&lt;/color&gt;</v>
      </c>
      <c r="AD28" t="str" cm="1">
        <f t="array" ref="AD28">INDEX(C$5:C$10,$T28)&amp;"&lt;color=#47d110&gt;"&amp;_xlfn.CEILING.MATH(INDEX($E$5:$J$10,T28,V28)*R28,100)&amp;"&lt;/color&gt;"</f>
        <v>DEF+&lt;color=#47d110&gt;2300&lt;/color&gt;</v>
      </c>
      <c r="AE28" t="str">
        <f t="array" ref="AE28">IF($U28=0,"",","&amp;INDEX(A$5:A$10,$U28)&amp;INDEX($E$34:$J$39,$U28,$V28))</f>
        <v>,同时防御+&lt;color=#47d110&gt;1.0%&lt;/color&gt;</v>
      </c>
      <c r="AF28" t="str">
        <f t="array" ref="AF28">IF($U28=0,"",","&amp;INDEX(B$5:B$10,$U28)&amp;INDEX($E$34:$J$39,$U28,$V28))</f>
        <v>,同時防禦+&lt;color=#47d110&gt;1.0%&lt;/color&gt;</v>
      </c>
      <c r="AG28" t="str">
        <f t="array" ref="AG28">IF($U28=0,"",","&amp;INDEX(C$5:C$10,$U28)&amp;INDEX($E$34:$J$39,$U28,$V28))</f>
        <v>,And DEF+&lt;color=#47d110&gt;1.0%&lt;/color&gt;</v>
      </c>
      <c r="AH28" t="str">
        <f t="shared" si="2"/>
        <v>防御+&lt;color=#47d110&gt;2300&lt;/color&gt;,同时防御+&lt;color=#47d110&gt;1.0%&lt;/color&gt;</v>
      </c>
      <c r="AI28" t="str">
        <f t="shared" si="3"/>
        <v>防禦+&lt;color=#47d110&gt;2300&lt;/color&gt;,同時防禦+&lt;color=#47d110&gt;1.0%&lt;/color&gt;</v>
      </c>
      <c r="AJ28" t="str">
        <f t="shared" si="4"/>
        <v>DEF+&lt;color=#47d110&gt;2300&lt;/color&gt;,And DEF+&lt;color=#47d110&gt;1.0%&lt;/color&gt;</v>
      </c>
      <c r="AL28" t="str">
        <f>_xlfn.XLOOKUP(AK28,Sheet4!$E$50:$E$118,Sheet4!$F$50:$F$118,"",)</f>
        <v/>
      </c>
      <c r="AM28" s="74" t="str">
        <f t="shared" si="5"/>
        <v>防御+&lt;color=#47d110&gt;2300&lt;/color&gt;,同时防御+&lt;color=#47d110&gt;1.0%&lt;/color&gt;</v>
      </c>
      <c r="AN28" s="74" t="str">
        <f t="shared" si="6"/>
        <v>防禦+&lt;color=#47d110&gt;2300&lt;/color&gt;,同時防禦+&lt;color=#47d110&gt;1.0%&lt;/color&gt;</v>
      </c>
      <c r="AO28" s="74" t="str">
        <f>AJ28&amp;_xlfn.XLOOKUP(AK28,Sheet4!$E$50:$E$118,Sheet4!$G$50:$G$118,"",)</f>
        <v>DEF+&lt;color=#47d110&gt;2300&lt;/color&gt;,And DEF+&lt;color=#47d110&gt;1.0%&lt;/color&gt;</v>
      </c>
    </row>
    <row r="29" spans="5:41" x14ac:dyDescent="0.15">
      <c r="E29" s="75"/>
      <c r="F29" s="75"/>
      <c r="G29" s="75"/>
      <c r="H29" s="75"/>
      <c r="I29" s="75"/>
      <c r="J29" s="75"/>
      <c r="L29">
        <f t="shared" si="0"/>
        <v>13326</v>
      </c>
      <c r="M29">
        <v>26</v>
      </c>
      <c r="N29" s="79">
        <v>26</v>
      </c>
      <c r="O29" s="82">
        <v>4041</v>
      </c>
      <c r="P29" s="82">
        <v>4023</v>
      </c>
      <c r="Q29" s="82">
        <v>4007</v>
      </c>
      <c r="R29" s="123">
        <f>BUFF数值!F31</f>
        <v>1.1499999999999999</v>
      </c>
      <c r="S29" s="88">
        <v>33</v>
      </c>
      <c r="T29" s="89">
        <v>2</v>
      </c>
      <c r="U29" s="88">
        <v>5</v>
      </c>
      <c r="V29">
        <v>1</v>
      </c>
      <c r="W29" t="str" cm="1">
        <f t="array" ref="W29">"{5,1,"&amp;T29&amp;","&amp;_xlfn.CEILING.MATH(INDEX($E$5:$J$10,T29,V29)*R29,100)&amp;",0}"</f>
        <v>{5,1,2,2300,0}</v>
      </c>
      <c r="X29" t="str" cm="1">
        <f t="array" ref="X29">IF(U29=0,"","{5,1,"&amp;U29-3&amp;","&amp;INDEX($E$5:$J$10,U29,V29)/10&amp;",1}")</f>
        <v>{5,1,2,1,1}</v>
      </c>
      <c r="Y29" t="str">
        <f t="array" ref="Y29">[1]!LKnum(W29:X29)</f>
        <v>{{5,1,2,2300,0}|{5,1,2,1,1}}</v>
      </c>
      <c r="Z29">
        <v>0</v>
      </c>
      <c r="AA29">
        <f t="array" ref="AA29">INT(IF(U29=0,0,INDEX($E$20:$J$25,U29,V29))+INDEX($E$20:$J$25,T29,V29))</f>
        <v>3000</v>
      </c>
      <c r="AB29" t="str" cm="1">
        <f t="array" ref="AB29">INDEX(A$5:A$10,$T29)&amp;"&lt;color=#47d110&gt;"&amp;_xlfn.CEILING.MATH(INDEX($E$5:$J$10,T29,V29)*R29,100)&amp;"&lt;/color&gt;"</f>
        <v>防御+&lt;color=#47d110&gt;2300&lt;/color&gt;</v>
      </c>
      <c r="AC29" t="str" cm="1">
        <f t="array" ref="AC29">INDEX(B$5:B$10,$T29)&amp;"&lt;color=#47d110&gt;"&amp;_xlfn.CEILING.MATH(INDEX($E$5:$J$10,T29,V29)*R29,100)&amp;"&lt;/color&gt;"</f>
        <v>防禦+&lt;color=#47d110&gt;2300&lt;/color&gt;</v>
      </c>
      <c r="AD29" t="str" cm="1">
        <f t="array" ref="AD29">INDEX(C$5:C$10,$T29)&amp;"&lt;color=#47d110&gt;"&amp;_xlfn.CEILING.MATH(INDEX($E$5:$J$10,T29,V29)*R29,100)&amp;"&lt;/color&gt;"</f>
        <v>DEF+&lt;color=#47d110&gt;2300&lt;/color&gt;</v>
      </c>
      <c r="AE29" t="str">
        <f t="array" ref="AE29">IF($U29=0,"",","&amp;INDEX(A$5:A$10,$U29)&amp;INDEX($E$34:$J$39,$U29,$V29))</f>
        <v>,同时防御+&lt;color=#47d110&gt;1.0%&lt;/color&gt;</v>
      </c>
      <c r="AF29" t="str">
        <f t="array" ref="AF29">IF($U29=0,"",","&amp;INDEX(B$5:B$10,$U29)&amp;INDEX($E$34:$J$39,$U29,$V29))</f>
        <v>,同時防禦+&lt;color=#47d110&gt;1.0%&lt;/color&gt;</v>
      </c>
      <c r="AG29" t="str">
        <f t="array" ref="AG29">IF($U29=0,"",","&amp;INDEX(C$5:C$10,$U29)&amp;INDEX($E$34:$J$39,$U29,$V29))</f>
        <v>,And DEF+&lt;color=#47d110&gt;1.0%&lt;/color&gt;</v>
      </c>
      <c r="AH29" t="str">
        <f t="shared" si="2"/>
        <v>防御+&lt;color=#47d110&gt;2300&lt;/color&gt;,同时防御+&lt;color=#47d110&gt;1.0%&lt;/color&gt;</v>
      </c>
      <c r="AI29" t="str">
        <f t="shared" si="3"/>
        <v>防禦+&lt;color=#47d110&gt;2300&lt;/color&gt;,同時防禦+&lt;color=#47d110&gt;1.0%&lt;/color&gt;</v>
      </c>
      <c r="AJ29" t="str">
        <f t="shared" si="4"/>
        <v>DEF+&lt;color=#47d110&gt;2300&lt;/color&gt;,And DEF+&lt;color=#47d110&gt;1.0%&lt;/color&gt;</v>
      </c>
      <c r="AL29" t="str">
        <f>_xlfn.XLOOKUP(AK29,Sheet4!$E$50:$E$118,Sheet4!$F$50:$F$118,"",)</f>
        <v/>
      </c>
      <c r="AM29" s="74" t="str">
        <f t="shared" si="5"/>
        <v>防御+&lt;color=#47d110&gt;2300&lt;/color&gt;,同时防御+&lt;color=#47d110&gt;1.0%&lt;/color&gt;</v>
      </c>
      <c r="AN29" s="74" t="str">
        <f t="shared" si="6"/>
        <v>防禦+&lt;color=#47d110&gt;2300&lt;/color&gt;,同時防禦+&lt;color=#47d110&gt;1.0%&lt;/color&gt;</v>
      </c>
      <c r="AO29" s="74" t="str">
        <f>AJ29&amp;_xlfn.XLOOKUP(AK29,Sheet4!$E$50:$E$118,Sheet4!$G$50:$G$118,"",)</f>
        <v>DEF+&lt;color=#47d110&gt;2300&lt;/color&gt;,And DEF+&lt;color=#47d110&gt;1.0%&lt;/color&gt;</v>
      </c>
    </row>
    <row r="30" spans="5:41" x14ac:dyDescent="0.15">
      <c r="E30" s="75">
        <f>E8*0.5</f>
        <v>5</v>
      </c>
      <c r="F30" s="75">
        <f t="shared" ref="F30:J30" si="16">F8*0.5</f>
        <v>10</v>
      </c>
      <c r="G30" s="75">
        <f t="shared" si="16"/>
        <v>15</v>
      </c>
      <c r="H30" s="75">
        <f t="shared" si="16"/>
        <v>17.5</v>
      </c>
      <c r="I30" s="75">
        <f t="shared" si="16"/>
        <v>20</v>
      </c>
      <c r="J30" s="75">
        <f t="shared" si="16"/>
        <v>25</v>
      </c>
      <c r="L30">
        <f t="shared" si="0"/>
        <v>12327</v>
      </c>
      <c r="M30">
        <v>27</v>
      </c>
      <c r="N30" s="79">
        <v>27</v>
      </c>
      <c r="O30" s="82">
        <v>4042</v>
      </c>
      <c r="P30" s="82">
        <v>4035</v>
      </c>
      <c r="Q30" s="82">
        <v>4016</v>
      </c>
      <c r="R30" s="123">
        <f>BUFF数值!F32</f>
        <v>1.1499999999999999</v>
      </c>
      <c r="S30" s="88">
        <v>23</v>
      </c>
      <c r="T30" s="89">
        <v>1</v>
      </c>
      <c r="U30" s="88">
        <v>4</v>
      </c>
      <c r="V30">
        <v>1</v>
      </c>
      <c r="W30" t="str" cm="1">
        <f t="array" ref="W30">"{5,1,"&amp;T30&amp;","&amp;_xlfn.CEILING.MATH(INDEX($E$5:$J$10,T30,V30)*R30,100)&amp;",0}"</f>
        <v>{5,1,1,1800,0}</v>
      </c>
      <c r="X30" t="str" cm="1">
        <f t="array" ref="X30">IF(U30=0,"","{5,1,"&amp;U30-3&amp;","&amp;INDEX($E$5:$J$10,U30,V30)/10&amp;",1}")</f>
        <v>{5,1,1,1,1}</v>
      </c>
      <c r="Y30" t="str">
        <f t="array" ref="Y30">[1]!LKnum(W30:X30)</f>
        <v>{{5,1,1,1800,0}|{5,1,1,1,1}}</v>
      </c>
      <c r="Z30">
        <v>0</v>
      </c>
      <c r="AA30">
        <f t="array" ref="AA30">INT(IF(U30=0,0,INDEX($E$20:$J$25,U30,V30))+INDEX($E$20:$J$25,T30,V30))</f>
        <v>1500</v>
      </c>
      <c r="AB30" t="str" cm="1">
        <f t="array" ref="AB30">INDEX(A$5:A$10,$T30)&amp;"&lt;color=#47d110&gt;"&amp;_xlfn.CEILING.MATH(INDEX($E$5:$J$10,T30,V30)*R30,100)&amp;"&lt;/color&gt;"</f>
        <v>攻击+&lt;color=#47d110&gt;1800&lt;/color&gt;</v>
      </c>
      <c r="AC30" t="str" cm="1">
        <f t="array" ref="AC30">INDEX(B$5:B$10,$T30)&amp;"&lt;color=#47d110&gt;"&amp;_xlfn.CEILING.MATH(INDEX($E$5:$J$10,T30,V30)*R30,100)&amp;"&lt;/color&gt;"</f>
        <v>攻擊+&lt;color=#47d110&gt;1800&lt;/color&gt;</v>
      </c>
      <c r="AD30" t="str" cm="1">
        <f t="array" ref="AD30">INDEX(C$5:C$10,$T30)&amp;"&lt;color=#47d110&gt;"&amp;_xlfn.CEILING.MATH(INDEX($E$5:$J$10,T30,V30)*R30,100)&amp;"&lt;/color&gt;"</f>
        <v>ATK+&lt;color=#47d110&gt;1800&lt;/color&gt;</v>
      </c>
      <c r="AE30" t="str">
        <f t="array" ref="AE30">IF($U30=0,"",","&amp;INDEX(A$5:A$10,$U30)&amp;INDEX($E$34:$J$39,$U30,$V30))</f>
        <v>,同时攻击+&lt;color=#47d110&gt;1.0%&lt;/color&gt;</v>
      </c>
      <c r="AF30" t="str">
        <f t="array" ref="AF30">IF($U30=0,"",","&amp;INDEX(B$5:B$10,$U30)&amp;INDEX($E$34:$J$39,$U30,$V30))</f>
        <v>,同時攻擊+&lt;color=#47d110&gt;1.0%&lt;/color&gt;</v>
      </c>
      <c r="AG30" t="str">
        <f t="array" ref="AG30">IF($U30=0,"",","&amp;INDEX(C$5:C$10,$U30)&amp;INDEX($E$34:$J$39,$U30,$V30))</f>
        <v>,And ATK+&lt;color=#47d110&gt;1.0%&lt;/color&gt;</v>
      </c>
      <c r="AH30" t="str">
        <f t="shared" si="2"/>
        <v>攻击+&lt;color=#47d110&gt;1800&lt;/color&gt;,同时攻击+&lt;color=#47d110&gt;1.0%&lt;/color&gt;</v>
      </c>
      <c r="AI30" t="str">
        <f t="shared" si="3"/>
        <v>攻擊+&lt;color=#47d110&gt;1800&lt;/color&gt;,同時攻擊+&lt;color=#47d110&gt;1.0%&lt;/color&gt;</v>
      </c>
      <c r="AJ30" t="str">
        <f t="shared" si="4"/>
        <v>ATK+&lt;color=#47d110&gt;1800&lt;/color&gt;,And ATK+&lt;color=#47d110&gt;1.0%&lt;/color&gt;</v>
      </c>
      <c r="AL30" t="str">
        <f>_xlfn.XLOOKUP(AK30,Sheet4!$E$50:$E$118,Sheet4!$F$50:$F$118,"",)</f>
        <v/>
      </c>
      <c r="AM30" s="74" t="str">
        <f t="shared" si="5"/>
        <v>攻击+&lt;color=#47d110&gt;1800&lt;/color&gt;,同时攻击+&lt;color=#47d110&gt;1.0%&lt;/color&gt;</v>
      </c>
      <c r="AN30" s="74" t="str">
        <f t="shared" si="6"/>
        <v>攻擊+&lt;color=#47d110&gt;1800&lt;/color&gt;,同時攻擊+&lt;color=#47d110&gt;1.0%&lt;/color&gt;</v>
      </c>
      <c r="AO30" s="74" t="str">
        <f>AJ30&amp;_xlfn.XLOOKUP(AK30,Sheet4!$E$50:$E$118,Sheet4!$G$50:$G$118,"",)</f>
        <v>ATK+&lt;color=#47d110&gt;1800&lt;/color&gt;,And ATK+&lt;color=#47d110&gt;1.0%&lt;/color&gt;</v>
      </c>
    </row>
    <row r="31" spans="5:41" x14ac:dyDescent="0.15">
      <c r="E31" s="75">
        <f t="shared" ref="E31:J31" si="17">E9*0.5</f>
        <v>5</v>
      </c>
      <c r="F31" s="75">
        <f t="shared" si="17"/>
        <v>10</v>
      </c>
      <c r="G31" s="75">
        <f t="shared" si="17"/>
        <v>15</v>
      </c>
      <c r="H31" s="75">
        <f t="shared" si="17"/>
        <v>17.5</v>
      </c>
      <c r="I31" s="75">
        <f t="shared" si="17"/>
        <v>20</v>
      </c>
      <c r="J31" s="75">
        <f t="shared" si="17"/>
        <v>25</v>
      </c>
      <c r="L31">
        <f t="shared" si="0"/>
        <v>12628</v>
      </c>
      <c r="M31">
        <v>28</v>
      </c>
      <c r="N31" s="79">
        <v>28</v>
      </c>
      <c r="O31" s="82">
        <v>4031</v>
      </c>
      <c r="P31" s="82">
        <v>4026</v>
      </c>
      <c r="Q31" s="82">
        <v>4000</v>
      </c>
      <c r="R31" s="123">
        <f>BUFF数值!F33</f>
        <v>1.1499999999999999</v>
      </c>
      <c r="S31" s="88">
        <v>26</v>
      </c>
      <c r="T31" s="89">
        <v>1</v>
      </c>
      <c r="U31" s="88">
        <v>5</v>
      </c>
      <c r="V31">
        <v>1</v>
      </c>
      <c r="W31" t="str" cm="1">
        <f t="array" ref="W31">"{5,1,"&amp;T31&amp;","&amp;_xlfn.CEILING.MATH(INDEX($E$5:$J$10,T31,V31)*R31,100)&amp;",0}"</f>
        <v>{5,1,1,1800,0}</v>
      </c>
      <c r="X31" t="str" cm="1">
        <f t="array" ref="X31">IF(U31=0,"","{5,1,"&amp;U31-3&amp;","&amp;INDEX($E$5:$J$10,U31,V31)/10&amp;",1}")</f>
        <v>{5,1,2,1,1}</v>
      </c>
      <c r="Y31" t="str">
        <f t="array" ref="Y31">[1]!LKnum(W31:X31)</f>
        <v>{{5,1,1,1800,0}|{5,1,2,1,1}}</v>
      </c>
      <c r="Z31">
        <v>0</v>
      </c>
      <c r="AA31">
        <f t="array" ref="AA31">INT(IF(U31=0,0,INDEX($E$20:$J$25,U31,V31))+INDEX($E$20:$J$25,T31,V31))</f>
        <v>1500</v>
      </c>
      <c r="AB31" t="str" cm="1">
        <f t="array" ref="AB31">INDEX(A$5:A$10,$T31)&amp;"&lt;color=#47d110&gt;"&amp;_xlfn.CEILING.MATH(INDEX($E$5:$J$10,T31,V31)*R31,100)&amp;"&lt;/color&gt;"</f>
        <v>攻击+&lt;color=#47d110&gt;1800&lt;/color&gt;</v>
      </c>
      <c r="AC31" t="str" cm="1">
        <f t="array" ref="AC31">INDEX(B$5:B$10,$T31)&amp;"&lt;color=#47d110&gt;"&amp;_xlfn.CEILING.MATH(INDEX($E$5:$J$10,T31,V31)*R31,100)&amp;"&lt;/color&gt;"</f>
        <v>攻擊+&lt;color=#47d110&gt;1800&lt;/color&gt;</v>
      </c>
      <c r="AD31" t="str" cm="1">
        <f t="array" ref="AD31">INDEX(C$5:C$10,$T31)&amp;"&lt;color=#47d110&gt;"&amp;_xlfn.CEILING.MATH(INDEX($E$5:$J$10,T31,V31)*R31,100)&amp;"&lt;/color&gt;"</f>
        <v>ATK+&lt;color=#47d110&gt;1800&lt;/color&gt;</v>
      </c>
      <c r="AE31" t="str">
        <f t="array" ref="AE31">IF($U31=0,"",","&amp;INDEX(A$5:A$10,$U31)&amp;INDEX($E$34:$J$39,$U31,$V31))</f>
        <v>,同时防御+&lt;color=#47d110&gt;1.0%&lt;/color&gt;</v>
      </c>
      <c r="AF31" t="str">
        <f t="array" ref="AF31">IF($U31=0,"",","&amp;INDEX(B$5:B$10,$U31)&amp;INDEX($E$34:$J$39,$U31,$V31))</f>
        <v>,同時防禦+&lt;color=#47d110&gt;1.0%&lt;/color&gt;</v>
      </c>
      <c r="AG31" t="str">
        <f t="array" ref="AG31">IF($U31=0,"",","&amp;INDEX(C$5:C$10,$U31)&amp;INDEX($E$34:$J$39,$U31,$V31))</f>
        <v>,And DEF+&lt;color=#47d110&gt;1.0%&lt;/color&gt;</v>
      </c>
      <c r="AH31" t="str">
        <f t="shared" si="2"/>
        <v>攻击+&lt;color=#47d110&gt;1800&lt;/color&gt;,同时防御+&lt;color=#47d110&gt;1.0%&lt;/color&gt;</v>
      </c>
      <c r="AI31" t="str">
        <f t="shared" si="3"/>
        <v>攻擊+&lt;color=#47d110&gt;1800&lt;/color&gt;,同時防禦+&lt;color=#47d110&gt;1.0%&lt;/color&gt;</v>
      </c>
      <c r="AJ31" t="str">
        <f t="shared" si="4"/>
        <v>ATK+&lt;color=#47d110&gt;1800&lt;/color&gt;,And DEF+&lt;color=#47d110&gt;1.0%&lt;/color&gt;</v>
      </c>
      <c r="AL31" t="str">
        <f>_xlfn.XLOOKUP(AK31,Sheet4!$E$50:$E$118,Sheet4!$F$50:$F$118,"",)</f>
        <v/>
      </c>
      <c r="AM31" s="74" t="str">
        <f t="shared" si="5"/>
        <v>攻击+&lt;color=#47d110&gt;1800&lt;/color&gt;,同时防御+&lt;color=#47d110&gt;1.0%&lt;/color&gt;</v>
      </c>
      <c r="AN31" s="74" t="str">
        <f t="shared" si="6"/>
        <v>攻擊+&lt;color=#47d110&gt;1800&lt;/color&gt;,同時防禦+&lt;color=#47d110&gt;1.0%&lt;/color&gt;</v>
      </c>
      <c r="AO31" s="74" t="str">
        <f>AJ31&amp;_xlfn.XLOOKUP(AK31,Sheet4!$E$50:$E$118,Sheet4!$G$50:$G$118,"",)</f>
        <v>ATK+&lt;color=#47d110&gt;1800&lt;/color&gt;,And DEF+&lt;color=#47d110&gt;1.0%&lt;/color&gt;</v>
      </c>
    </row>
    <row r="32" spans="5:41" x14ac:dyDescent="0.15">
      <c r="E32" s="75">
        <f t="shared" ref="E32:J32" si="18">E10*0.5</f>
        <v>5</v>
      </c>
      <c r="F32" s="75">
        <f t="shared" si="18"/>
        <v>10</v>
      </c>
      <c r="G32" s="75">
        <f t="shared" si="18"/>
        <v>15</v>
      </c>
      <c r="H32" s="75">
        <f t="shared" si="18"/>
        <v>17.5</v>
      </c>
      <c r="I32" s="75">
        <f t="shared" si="18"/>
        <v>20</v>
      </c>
      <c r="J32" s="75">
        <f t="shared" si="18"/>
        <v>25</v>
      </c>
      <c r="L32">
        <f t="shared" si="0"/>
        <v>12629</v>
      </c>
      <c r="M32">
        <v>29</v>
      </c>
      <c r="N32" s="79">
        <v>29</v>
      </c>
      <c r="O32" s="82">
        <v>4027</v>
      </c>
      <c r="P32" s="82">
        <v>4014</v>
      </c>
      <c r="Q32" s="82">
        <v>4004</v>
      </c>
      <c r="R32" s="123">
        <f>BUFF数值!F34</f>
        <v>1.1499999999999999</v>
      </c>
      <c r="S32" s="88">
        <v>26</v>
      </c>
      <c r="T32" s="89">
        <v>3</v>
      </c>
      <c r="U32" s="88">
        <v>6</v>
      </c>
      <c r="V32">
        <v>1</v>
      </c>
      <c r="W32" t="str" cm="1">
        <f t="array" ref="W32">"{5,1,"&amp;T32&amp;","&amp;_xlfn.CEILING.MATH(INDEX($E$5:$J$10,T32,V32)*R32,100)&amp;",0}"</f>
        <v>{5,1,3,13300,0}</v>
      </c>
      <c r="X32" t="str" cm="1">
        <f t="array" ref="X32">IF(U32=0,"","{5,1,"&amp;U32-3&amp;","&amp;INDEX($E$5:$J$10,U32,V32)/10&amp;",1}")</f>
        <v>{5,1,3,1,1}</v>
      </c>
      <c r="Y32" t="str">
        <f t="array" ref="Y32">[1]!LKnum(W32:X32)</f>
        <v>{{5,1,3,13300,0}|{5,1,3,1,1}}</v>
      </c>
      <c r="Z32">
        <v>0</v>
      </c>
      <c r="AA32">
        <f t="array" ref="AA32">INT(IF(U32=0,0,INDEX($E$20:$J$25,U32,V32))+INDEX($E$20:$J$25,T32,V32))</f>
        <v>1495</v>
      </c>
      <c r="AB32" t="str" cm="1">
        <f t="array" ref="AB32">INDEX(A$5:A$10,$T32)&amp;"&lt;color=#47d110&gt;"&amp;_xlfn.CEILING.MATH(INDEX($E$5:$J$10,T32,V32)*R32,100)&amp;"&lt;/color&gt;"</f>
        <v>血量+&lt;color=#47d110&gt;13300&lt;/color&gt;</v>
      </c>
      <c r="AC32" t="str" cm="1">
        <f t="array" ref="AC32">INDEX(B$5:B$10,$T32)&amp;"&lt;color=#47d110&gt;"&amp;_xlfn.CEILING.MATH(INDEX($E$5:$J$10,T32,V32)*R32,100)&amp;"&lt;/color&gt;"</f>
        <v>血量+&lt;color=#47d110&gt;13300&lt;/color&gt;</v>
      </c>
      <c r="AD32" t="str" cm="1">
        <f t="array" ref="AD32">INDEX(C$5:C$10,$T32)&amp;"&lt;color=#47d110&gt;"&amp;_xlfn.CEILING.MATH(INDEX($E$5:$J$10,T32,V32)*R32,100)&amp;"&lt;/color&gt;"</f>
        <v>HP+&lt;color=#47d110&gt;13300&lt;/color&gt;</v>
      </c>
      <c r="AE32" t="str">
        <f t="array" ref="AE32">IF($U32=0,"",","&amp;INDEX(A$5:A$10,$U32)&amp;INDEX($E$34:$J$39,$U32,$V32))</f>
        <v>,同时血量+&lt;color=#47d110&gt;1.0%&lt;/color&gt;</v>
      </c>
      <c r="AF32" t="str">
        <f t="array" ref="AF32">IF($U32=0,"",","&amp;INDEX(B$5:B$10,$U32)&amp;INDEX($E$34:$J$39,$U32,$V32))</f>
        <v>,同時血量+&lt;color=#47d110&gt;1.0%&lt;/color&gt;</v>
      </c>
      <c r="AG32" t="str">
        <f t="array" ref="AG32">IF($U32=0,"",","&amp;INDEX(C$5:C$10,$U32)&amp;INDEX($E$34:$J$39,$U32,$V32))</f>
        <v>,And HP+&lt;color=#47d110&gt;1.0%&lt;/color&gt;</v>
      </c>
      <c r="AH32" t="str">
        <f t="shared" si="2"/>
        <v>血量+&lt;color=#47d110&gt;13300&lt;/color&gt;,同时血量+&lt;color=#47d110&gt;1.0%&lt;/color&gt;</v>
      </c>
      <c r="AI32" t="str">
        <f t="shared" si="3"/>
        <v>血量+&lt;color=#47d110&gt;13300&lt;/color&gt;,同時血量+&lt;color=#47d110&gt;1.0%&lt;/color&gt;</v>
      </c>
      <c r="AJ32" t="str">
        <f t="shared" si="4"/>
        <v>HP+&lt;color=#47d110&gt;13300&lt;/color&gt;,And HP+&lt;color=#47d110&gt;1.0%&lt;/color&gt;</v>
      </c>
      <c r="AL32" t="str">
        <f>_xlfn.XLOOKUP(AK32,Sheet4!$E$50:$E$118,Sheet4!$F$50:$F$118,"",)</f>
        <v/>
      </c>
      <c r="AM32" s="74" t="str">
        <f t="shared" si="5"/>
        <v>血量+&lt;color=#47d110&gt;13300&lt;/color&gt;,同时血量+&lt;color=#47d110&gt;1.0%&lt;/color&gt;</v>
      </c>
      <c r="AN32" s="74" t="str">
        <f t="shared" si="6"/>
        <v>血量+&lt;color=#47d110&gt;13300&lt;/color&gt;,同時血量+&lt;color=#47d110&gt;1.0%&lt;/color&gt;</v>
      </c>
      <c r="AO32" s="74" t="str">
        <f>AJ32&amp;_xlfn.XLOOKUP(AK32,Sheet4!$E$50:$E$118,Sheet4!$G$50:$G$118,"",)</f>
        <v>HP+&lt;color=#47d110&gt;13300&lt;/color&gt;,And HP+&lt;color=#47d110&gt;1.0%&lt;/color&gt;</v>
      </c>
    </row>
    <row r="33" spans="4:41" x14ac:dyDescent="0.15">
      <c r="L33">
        <f t="shared" si="0"/>
        <v>12630</v>
      </c>
      <c r="M33">
        <v>30</v>
      </c>
      <c r="N33" s="79">
        <v>30</v>
      </c>
      <c r="O33" s="82">
        <v>4028</v>
      </c>
      <c r="P33" s="82">
        <v>4009</v>
      </c>
      <c r="Q33" s="82">
        <v>4005</v>
      </c>
      <c r="R33" s="123">
        <f>BUFF数值!F35</f>
        <v>1.1499999999999999</v>
      </c>
      <c r="S33" s="88">
        <v>26</v>
      </c>
      <c r="T33" s="89">
        <v>1</v>
      </c>
      <c r="U33" s="88">
        <v>4</v>
      </c>
      <c r="V33">
        <v>1</v>
      </c>
      <c r="W33" t="str" cm="1">
        <f t="array" ref="W33">"{5,1,"&amp;T33&amp;","&amp;_xlfn.CEILING.MATH(INDEX($E$5:$J$10,T33,V33)*R33,100)&amp;",0}"</f>
        <v>{5,1,1,1800,0}</v>
      </c>
      <c r="X33" t="str" cm="1">
        <f t="array" ref="X33">IF(U33=0,"","{5,1,"&amp;U33-3&amp;","&amp;INDEX($E$5:$J$10,U33,V33)/10&amp;",1}")</f>
        <v>{5,1,1,1,1}</v>
      </c>
      <c r="Y33" t="str">
        <f t="array" ref="Y33">[1]!LKnum(W33:X33)</f>
        <v>{{5,1,1,1800,0}|{5,1,1,1,1}}</v>
      </c>
      <c r="Z33">
        <v>0</v>
      </c>
      <c r="AA33">
        <f t="array" ref="AA33">INT(IF(U33=0,0,INDEX($E$20:$J$25,U33,V33))+INDEX($E$20:$J$25,T33,V33))</f>
        <v>1500</v>
      </c>
      <c r="AB33" t="str" cm="1">
        <f t="array" ref="AB33">INDEX(A$5:A$10,$T33)&amp;"&lt;color=#47d110&gt;"&amp;_xlfn.CEILING.MATH(INDEX($E$5:$J$10,T33,V33)*R33,100)&amp;"&lt;/color&gt;"</f>
        <v>攻击+&lt;color=#47d110&gt;1800&lt;/color&gt;</v>
      </c>
      <c r="AC33" t="str" cm="1">
        <f t="array" ref="AC33">INDEX(B$5:B$10,$T33)&amp;"&lt;color=#47d110&gt;"&amp;_xlfn.CEILING.MATH(INDEX($E$5:$J$10,T33,V33)*R33,100)&amp;"&lt;/color&gt;"</f>
        <v>攻擊+&lt;color=#47d110&gt;1800&lt;/color&gt;</v>
      </c>
      <c r="AD33" t="str" cm="1">
        <f t="array" ref="AD33">INDEX(C$5:C$10,$T33)&amp;"&lt;color=#47d110&gt;"&amp;_xlfn.CEILING.MATH(INDEX($E$5:$J$10,T33,V33)*R33,100)&amp;"&lt;/color&gt;"</f>
        <v>ATK+&lt;color=#47d110&gt;1800&lt;/color&gt;</v>
      </c>
      <c r="AE33" t="str">
        <f t="array" ref="AE33">IF($U33=0,"",","&amp;INDEX(A$5:A$10,$U33)&amp;INDEX($E$34:$J$39,$U33,$V33))</f>
        <v>,同时攻击+&lt;color=#47d110&gt;1.0%&lt;/color&gt;</v>
      </c>
      <c r="AF33" t="str">
        <f t="array" ref="AF33">IF($U33=0,"",","&amp;INDEX(B$5:B$10,$U33)&amp;INDEX($E$34:$J$39,$U33,$V33))</f>
        <v>,同時攻擊+&lt;color=#47d110&gt;1.0%&lt;/color&gt;</v>
      </c>
      <c r="AG33" t="str">
        <f t="array" ref="AG33">IF($U33=0,"",","&amp;INDEX(C$5:C$10,$U33)&amp;INDEX($E$34:$J$39,$U33,$V33))</f>
        <v>,And ATK+&lt;color=#47d110&gt;1.0%&lt;/color&gt;</v>
      </c>
      <c r="AH33" t="str">
        <f t="shared" si="2"/>
        <v>攻击+&lt;color=#47d110&gt;1800&lt;/color&gt;,同时攻击+&lt;color=#47d110&gt;1.0%&lt;/color&gt;</v>
      </c>
      <c r="AI33" t="str">
        <f t="shared" si="3"/>
        <v>攻擊+&lt;color=#47d110&gt;1800&lt;/color&gt;,同時攻擊+&lt;color=#47d110&gt;1.0%&lt;/color&gt;</v>
      </c>
      <c r="AJ33" t="str">
        <f t="shared" si="4"/>
        <v>ATK+&lt;color=#47d110&gt;1800&lt;/color&gt;,And ATK+&lt;color=#47d110&gt;1.0%&lt;/color&gt;</v>
      </c>
      <c r="AL33" t="str">
        <f>_xlfn.XLOOKUP(AK33,Sheet4!$E$50:$E$118,Sheet4!$F$50:$F$118,"",)</f>
        <v/>
      </c>
      <c r="AM33" s="74" t="str">
        <f t="shared" si="5"/>
        <v>攻击+&lt;color=#47d110&gt;1800&lt;/color&gt;,同时攻击+&lt;color=#47d110&gt;1.0%&lt;/color&gt;</v>
      </c>
      <c r="AN33" s="74" t="str">
        <f t="shared" si="6"/>
        <v>攻擊+&lt;color=#47d110&gt;1800&lt;/color&gt;,同時攻擊+&lt;color=#47d110&gt;1.0%&lt;/color&gt;</v>
      </c>
      <c r="AO33" s="74" t="str">
        <f>AJ33&amp;_xlfn.XLOOKUP(AK33,Sheet4!$E$50:$E$118,Sheet4!$G$50:$G$118,"",)</f>
        <v>ATK+&lt;color=#47d110&gt;1800&lt;/color&gt;,And ATK+&lt;color=#47d110&gt;1.0%&lt;/color&gt;</v>
      </c>
    </row>
    <row r="34" spans="4:41" x14ac:dyDescent="0.15">
      <c r="D34">
        <v>1</v>
      </c>
      <c r="E34" s="76" t="str">
        <f>"&lt;color=#47d110&gt;"&amp;E5&amp;"&lt;/color&gt;"</f>
        <v>&lt;color=#47d110&gt;1500&lt;/color&gt;</v>
      </c>
      <c r="F34" s="76" t="str">
        <f t="shared" ref="F34:J34" si="19">"&lt;color=#47d110&gt;"&amp;F5&amp;"&lt;/color&gt;"</f>
        <v>&lt;color=#47d110&gt;2300&lt;/color&gt;</v>
      </c>
      <c r="G34" s="76" t="str">
        <f t="shared" si="19"/>
        <v>&lt;color=#47d110&gt;22000&lt;/color&gt;</v>
      </c>
      <c r="H34" s="76" t="str">
        <f t="shared" si="19"/>
        <v>&lt;color=#47d110&gt;35000&lt;/color&gt;</v>
      </c>
      <c r="I34" s="76" t="str">
        <f t="shared" si="19"/>
        <v>&lt;color=#47d110&gt;175000&lt;/color&gt;</v>
      </c>
      <c r="J34" s="76" t="str">
        <f t="shared" si="19"/>
        <v>&lt;color=#47d110&gt;260000&lt;/color&gt;</v>
      </c>
      <c r="L34">
        <f t="shared" si="0"/>
        <v>11531</v>
      </c>
      <c r="M34">
        <v>31</v>
      </c>
      <c r="N34" s="79">
        <v>31</v>
      </c>
      <c r="O34" s="82">
        <v>4024</v>
      </c>
      <c r="P34" s="82">
        <v>4012</v>
      </c>
      <c r="Q34" s="82">
        <v>4006</v>
      </c>
      <c r="R34" s="123">
        <f>BUFF数值!F36</f>
        <v>1.1499999999999999</v>
      </c>
      <c r="S34" s="88">
        <v>15</v>
      </c>
      <c r="T34" s="89">
        <v>2</v>
      </c>
      <c r="U34" s="88">
        <v>5</v>
      </c>
      <c r="V34">
        <v>1</v>
      </c>
      <c r="W34" t="str" cm="1">
        <f t="array" ref="W34">"{5,1,"&amp;T34&amp;","&amp;_xlfn.CEILING.MATH(INDEX($E$5:$J$10,T34,V34)*R34,100)&amp;",0}"</f>
        <v>{5,1,2,2300,0}</v>
      </c>
      <c r="X34" t="str" cm="1">
        <f t="array" ref="X34">IF(U34=0,"","{5,1,"&amp;U34-3&amp;","&amp;INDEX($E$5:$J$10,U34,V34)/10&amp;",1}")</f>
        <v>{5,1,2,1,1}</v>
      </c>
      <c r="Y34" t="str">
        <f t="array" ref="Y34">[1]!LKnum(W34:X34)</f>
        <v>{{5,1,2,2300,0}|{5,1,2,1,1}}</v>
      </c>
      <c r="Z34">
        <v>0</v>
      </c>
      <c r="AA34">
        <f t="array" ref="AA34">INT(IF(U34=0,0,INDEX($E$20:$J$25,U34,V34))+INDEX($E$20:$J$25,T34,V34))</f>
        <v>3000</v>
      </c>
      <c r="AB34" t="str" cm="1">
        <f t="array" ref="AB34">INDEX(A$5:A$10,$T34)&amp;"&lt;color=#47d110&gt;"&amp;_xlfn.CEILING.MATH(INDEX($E$5:$J$10,T34,V34)*R34,100)&amp;"&lt;/color&gt;"</f>
        <v>防御+&lt;color=#47d110&gt;2300&lt;/color&gt;</v>
      </c>
      <c r="AC34" t="str" cm="1">
        <f t="array" ref="AC34">INDEX(B$5:B$10,$T34)&amp;"&lt;color=#47d110&gt;"&amp;_xlfn.CEILING.MATH(INDEX($E$5:$J$10,T34,V34)*R34,100)&amp;"&lt;/color&gt;"</f>
        <v>防禦+&lt;color=#47d110&gt;2300&lt;/color&gt;</v>
      </c>
      <c r="AD34" t="str" cm="1">
        <f t="array" ref="AD34">INDEX(C$5:C$10,$T34)&amp;"&lt;color=#47d110&gt;"&amp;_xlfn.CEILING.MATH(INDEX($E$5:$J$10,T34,V34)*R34,100)&amp;"&lt;/color&gt;"</f>
        <v>DEF+&lt;color=#47d110&gt;2300&lt;/color&gt;</v>
      </c>
      <c r="AE34" t="str">
        <f t="array" ref="AE34">IF($U34=0,"",","&amp;INDEX(A$5:A$10,$U34)&amp;INDEX($E$34:$J$39,$U34,$V34))</f>
        <v>,同时防御+&lt;color=#47d110&gt;1.0%&lt;/color&gt;</v>
      </c>
      <c r="AF34" t="str">
        <f t="array" ref="AF34">IF($U34=0,"",","&amp;INDEX(B$5:B$10,$U34)&amp;INDEX($E$34:$J$39,$U34,$V34))</f>
        <v>,同時防禦+&lt;color=#47d110&gt;1.0%&lt;/color&gt;</v>
      </c>
      <c r="AG34" t="str">
        <f t="array" ref="AG34">IF($U34=0,"",","&amp;INDEX(C$5:C$10,$U34)&amp;INDEX($E$34:$J$39,$U34,$V34))</f>
        <v>,And DEF+&lt;color=#47d110&gt;1.0%&lt;/color&gt;</v>
      </c>
      <c r="AH34" t="str">
        <f t="shared" si="2"/>
        <v>防御+&lt;color=#47d110&gt;2300&lt;/color&gt;,同时防御+&lt;color=#47d110&gt;1.0%&lt;/color&gt;</v>
      </c>
      <c r="AI34" t="str">
        <f t="shared" si="3"/>
        <v>防禦+&lt;color=#47d110&gt;2300&lt;/color&gt;,同時防禦+&lt;color=#47d110&gt;1.0%&lt;/color&gt;</v>
      </c>
      <c r="AJ34" t="str">
        <f t="shared" si="4"/>
        <v>DEF+&lt;color=#47d110&gt;2300&lt;/color&gt;,And DEF+&lt;color=#47d110&gt;1.0%&lt;/color&gt;</v>
      </c>
      <c r="AL34" t="str">
        <f>_xlfn.XLOOKUP(AK34,Sheet4!$E$50:$E$118,Sheet4!$F$50:$F$118,"",)</f>
        <v/>
      </c>
      <c r="AM34" s="74" t="str">
        <f t="shared" si="5"/>
        <v>防御+&lt;color=#47d110&gt;2300&lt;/color&gt;,同时防御+&lt;color=#47d110&gt;1.0%&lt;/color&gt;</v>
      </c>
      <c r="AN34" s="74" t="str">
        <f t="shared" si="6"/>
        <v>防禦+&lt;color=#47d110&gt;2300&lt;/color&gt;,同時防禦+&lt;color=#47d110&gt;1.0%&lt;/color&gt;</v>
      </c>
      <c r="AO34" s="74" t="str">
        <f>AJ34&amp;_xlfn.XLOOKUP(AK34,Sheet4!$E$50:$E$118,Sheet4!$G$50:$G$118,"",)</f>
        <v>DEF+&lt;color=#47d110&gt;2300&lt;/color&gt;,And DEF+&lt;color=#47d110&gt;1.0%&lt;/color&gt;</v>
      </c>
    </row>
    <row r="35" spans="4:41" x14ac:dyDescent="0.15">
      <c r="D35">
        <v>2</v>
      </c>
      <c r="E35" s="76" t="str">
        <f t="shared" ref="E35:J35" si="20">"&lt;color=#47d110&gt;"&amp;E6&amp;"&lt;/color&gt;"</f>
        <v>&lt;color=#47d110&gt;2000&lt;/color&gt;</v>
      </c>
      <c r="F35" s="76" t="str">
        <f t="shared" si="20"/>
        <v>&lt;color=#47d110&gt;3000&lt;/color&gt;</v>
      </c>
      <c r="G35" s="76" t="str">
        <f t="shared" si="20"/>
        <v>&lt;color=#47d110&gt;27000&lt;/color&gt;</v>
      </c>
      <c r="H35" s="76" t="str">
        <f t="shared" si="20"/>
        <v>&lt;color=#47d110&gt;40500&lt;/color&gt;</v>
      </c>
      <c r="I35" s="76" t="str">
        <f t="shared" si="20"/>
        <v>&lt;color=#47d110&gt;202500&lt;/color&gt;</v>
      </c>
      <c r="J35" s="76" t="str">
        <f t="shared" si="20"/>
        <v>&lt;color=#47d110&gt;310000&lt;/color&gt;</v>
      </c>
      <c r="L35">
        <f t="shared" si="0"/>
        <v>11532</v>
      </c>
      <c r="M35">
        <v>32</v>
      </c>
      <c r="N35" s="81">
        <v>32</v>
      </c>
      <c r="O35" s="82">
        <v>4040</v>
      </c>
      <c r="P35" s="82">
        <v>4006</v>
      </c>
      <c r="Q35" s="82">
        <v>4002</v>
      </c>
      <c r="R35" s="123">
        <f>BUFF数值!F37</f>
        <v>1.1499999999999999</v>
      </c>
      <c r="S35" s="88">
        <v>15</v>
      </c>
      <c r="T35" s="89">
        <v>2</v>
      </c>
      <c r="U35" s="88">
        <v>5</v>
      </c>
      <c r="V35">
        <v>1</v>
      </c>
      <c r="W35" t="str" cm="1">
        <f t="array" ref="W35">"{5,1,"&amp;T35&amp;","&amp;_xlfn.CEILING.MATH(INDEX($E$5:$J$10,T35,V35)*R35,100)&amp;",0}"</f>
        <v>{5,1,2,2300,0}</v>
      </c>
      <c r="X35" t="str" cm="1">
        <f t="array" ref="X35">IF(U35=0,"","{5,1,"&amp;U35-3&amp;","&amp;INDEX($E$5:$J$10,U35,V35)/10&amp;",1}")</f>
        <v>{5,1,2,1,1}</v>
      </c>
      <c r="Y35" t="str">
        <f t="array" ref="Y35">[1]!LKnum(W35:X35)</f>
        <v>{{5,1,2,2300,0}|{5,1,2,1,1}}</v>
      </c>
      <c r="Z35">
        <v>0</v>
      </c>
      <c r="AA35">
        <f t="array" ref="AA35">INT(IF(U35=0,0,INDEX($E$20:$J$25,U35,V35))+INDEX($E$20:$J$25,T35,V35))</f>
        <v>3000</v>
      </c>
      <c r="AB35" t="str" cm="1">
        <f t="array" ref="AB35">INDEX(A$5:A$10,$T35)&amp;"&lt;color=#47d110&gt;"&amp;_xlfn.CEILING.MATH(INDEX($E$5:$J$10,T35,V35)*R35,100)&amp;"&lt;/color&gt;"</f>
        <v>防御+&lt;color=#47d110&gt;2300&lt;/color&gt;</v>
      </c>
      <c r="AC35" t="str" cm="1">
        <f t="array" ref="AC35">INDEX(B$5:B$10,$T35)&amp;"&lt;color=#47d110&gt;"&amp;_xlfn.CEILING.MATH(INDEX($E$5:$J$10,T35,V35)*R35,100)&amp;"&lt;/color&gt;"</f>
        <v>防禦+&lt;color=#47d110&gt;2300&lt;/color&gt;</v>
      </c>
      <c r="AD35" t="str" cm="1">
        <f t="array" ref="AD35">INDEX(C$5:C$10,$T35)&amp;"&lt;color=#47d110&gt;"&amp;_xlfn.CEILING.MATH(INDEX($E$5:$J$10,T35,V35)*R35,100)&amp;"&lt;/color&gt;"</f>
        <v>DEF+&lt;color=#47d110&gt;2300&lt;/color&gt;</v>
      </c>
      <c r="AE35" t="str">
        <f t="array" ref="AE35">IF($U35=0,"",","&amp;INDEX(A$5:A$10,$U35)&amp;INDEX($E$34:$J$39,$U35,$V35))</f>
        <v>,同时防御+&lt;color=#47d110&gt;1.0%&lt;/color&gt;</v>
      </c>
      <c r="AF35" t="str">
        <f t="array" ref="AF35">IF($U35=0,"",","&amp;INDEX(B$5:B$10,$U35)&amp;INDEX($E$34:$J$39,$U35,$V35))</f>
        <v>,同時防禦+&lt;color=#47d110&gt;1.0%&lt;/color&gt;</v>
      </c>
      <c r="AG35" t="str">
        <f t="array" ref="AG35">IF($U35=0,"",","&amp;INDEX(C$5:C$10,$U35)&amp;INDEX($E$34:$J$39,$U35,$V35))</f>
        <v>,And DEF+&lt;color=#47d110&gt;1.0%&lt;/color&gt;</v>
      </c>
      <c r="AH35" t="str">
        <f t="shared" si="2"/>
        <v>防御+&lt;color=#47d110&gt;2300&lt;/color&gt;,同时防御+&lt;color=#47d110&gt;1.0%&lt;/color&gt;</v>
      </c>
      <c r="AI35" t="str">
        <f t="shared" si="3"/>
        <v>防禦+&lt;color=#47d110&gt;2300&lt;/color&gt;,同時防禦+&lt;color=#47d110&gt;1.0%&lt;/color&gt;</v>
      </c>
      <c r="AJ35" t="str">
        <f t="shared" si="4"/>
        <v>DEF+&lt;color=#47d110&gt;2300&lt;/color&gt;,And DEF+&lt;color=#47d110&gt;1.0%&lt;/color&gt;</v>
      </c>
      <c r="AL35" t="str">
        <f>_xlfn.XLOOKUP(AK35,Sheet4!$E$50:$E$118,Sheet4!$F$50:$F$118,"",)</f>
        <v/>
      </c>
      <c r="AM35" s="74" t="str">
        <f t="shared" si="5"/>
        <v>防御+&lt;color=#47d110&gt;2300&lt;/color&gt;,同时防御+&lt;color=#47d110&gt;1.0%&lt;/color&gt;</v>
      </c>
      <c r="AN35" s="74" t="str">
        <f t="shared" si="6"/>
        <v>防禦+&lt;color=#47d110&gt;2300&lt;/color&gt;,同時防禦+&lt;color=#47d110&gt;1.0%&lt;/color&gt;</v>
      </c>
      <c r="AO35" s="74" t="str">
        <f>AJ35&amp;_xlfn.XLOOKUP(AK35,Sheet4!$E$50:$E$118,Sheet4!$G$50:$G$118,"",)</f>
        <v>DEF+&lt;color=#47d110&gt;2300&lt;/color&gt;,And DEF+&lt;color=#47d110&gt;1.0%&lt;/color&gt;</v>
      </c>
    </row>
    <row r="36" spans="4:41" x14ac:dyDescent="0.15">
      <c r="D36">
        <v>3</v>
      </c>
      <c r="E36" s="76" t="str">
        <f t="shared" ref="E36:J36" si="21">"&lt;color=#47d110&gt;"&amp;E7&amp;"&lt;/color&gt;"</f>
        <v>&lt;color=#47d110&gt;11500&lt;/color&gt;</v>
      </c>
      <c r="F36" s="76" t="str">
        <f t="shared" si="21"/>
        <v>&lt;color=#47d110&gt;20000&lt;/color&gt;</v>
      </c>
      <c r="G36" s="76" t="str">
        <f t="shared" si="21"/>
        <v>&lt;color=#47d110&gt;190000&lt;/color&gt;</v>
      </c>
      <c r="H36" s="76" t="str">
        <f t="shared" si="21"/>
        <v>&lt;color=#47d110&gt;285000&lt;/color&gt;</v>
      </c>
      <c r="I36" s="76" t="str">
        <f t="shared" si="21"/>
        <v>&lt;color=#47d110&gt;1450000&lt;/color&gt;</v>
      </c>
      <c r="J36" s="76" t="str">
        <f t="shared" si="21"/>
        <v>&lt;color=#47d110&gt;2100000&lt;/color&gt;</v>
      </c>
      <c r="L36">
        <f t="shared" si="0"/>
        <v>11533</v>
      </c>
      <c r="M36">
        <v>33</v>
      </c>
      <c r="N36" s="79">
        <v>33</v>
      </c>
      <c r="O36" s="82">
        <v>4027</v>
      </c>
      <c r="P36" s="82">
        <v>4023</v>
      </c>
      <c r="Q36" s="82">
        <v>4006</v>
      </c>
      <c r="R36" s="123">
        <f>BUFF数值!F38</f>
        <v>1.1499999999999999</v>
      </c>
      <c r="S36" s="88">
        <v>15</v>
      </c>
      <c r="T36" s="89">
        <v>1</v>
      </c>
      <c r="U36" s="88">
        <v>4</v>
      </c>
      <c r="V36">
        <v>1</v>
      </c>
      <c r="W36" t="str" cm="1">
        <f t="array" ref="W36">"{5,1,"&amp;T36&amp;","&amp;_xlfn.CEILING.MATH(INDEX($E$5:$J$10,T36,V36)*R36,100)&amp;",0}"</f>
        <v>{5,1,1,1800,0}</v>
      </c>
      <c r="X36" t="str" cm="1">
        <f t="array" ref="X36">IF(U36=0,"","{5,1,"&amp;U36-3&amp;","&amp;INDEX($E$5:$J$10,U36,V36)/10&amp;",1}")</f>
        <v>{5,1,1,1,1}</v>
      </c>
      <c r="Y36" t="str">
        <f t="array" ref="Y36">[1]!LKnum(W36:X36)</f>
        <v>{{5,1,1,1800,0}|{5,1,1,1,1}}</v>
      </c>
      <c r="Z36">
        <v>0</v>
      </c>
      <c r="AA36">
        <f t="array" ref="AA36">INT(IF(U36=0,0,INDEX($E$20:$J$25,U36,V36))+INDEX($E$20:$J$25,T36,V36))</f>
        <v>1500</v>
      </c>
      <c r="AB36" t="str" cm="1">
        <f t="array" ref="AB36">INDEX(A$5:A$10,$T36)&amp;"&lt;color=#47d110&gt;"&amp;_xlfn.CEILING.MATH(INDEX($E$5:$J$10,T36,V36)*R36,100)&amp;"&lt;/color&gt;"</f>
        <v>攻击+&lt;color=#47d110&gt;1800&lt;/color&gt;</v>
      </c>
      <c r="AC36" t="str" cm="1">
        <f t="array" ref="AC36">INDEX(B$5:B$10,$T36)&amp;"&lt;color=#47d110&gt;"&amp;_xlfn.CEILING.MATH(INDEX($E$5:$J$10,T36,V36)*R36,100)&amp;"&lt;/color&gt;"</f>
        <v>攻擊+&lt;color=#47d110&gt;1800&lt;/color&gt;</v>
      </c>
      <c r="AD36" t="str" cm="1">
        <f t="array" ref="AD36">INDEX(C$5:C$10,$T36)&amp;"&lt;color=#47d110&gt;"&amp;_xlfn.CEILING.MATH(INDEX($E$5:$J$10,T36,V36)*R36,100)&amp;"&lt;/color&gt;"</f>
        <v>ATK+&lt;color=#47d110&gt;1800&lt;/color&gt;</v>
      </c>
      <c r="AE36" t="str">
        <f t="array" ref="AE36">IF($U36=0,"",","&amp;INDEX(A$5:A$10,$U36)&amp;INDEX($E$34:$J$39,$U36,$V36))</f>
        <v>,同时攻击+&lt;color=#47d110&gt;1.0%&lt;/color&gt;</v>
      </c>
      <c r="AF36" t="str">
        <f t="array" ref="AF36">IF($U36=0,"",","&amp;INDEX(B$5:B$10,$U36)&amp;INDEX($E$34:$J$39,$U36,$V36))</f>
        <v>,同時攻擊+&lt;color=#47d110&gt;1.0%&lt;/color&gt;</v>
      </c>
      <c r="AG36" t="str">
        <f t="array" ref="AG36">IF($U36=0,"",","&amp;INDEX(C$5:C$10,$U36)&amp;INDEX($E$34:$J$39,$U36,$V36))</f>
        <v>,And ATK+&lt;color=#47d110&gt;1.0%&lt;/color&gt;</v>
      </c>
      <c r="AH36" t="str">
        <f t="shared" si="2"/>
        <v>攻击+&lt;color=#47d110&gt;1800&lt;/color&gt;,同时攻击+&lt;color=#47d110&gt;1.0%&lt;/color&gt;</v>
      </c>
      <c r="AI36" t="str">
        <f t="shared" si="3"/>
        <v>攻擊+&lt;color=#47d110&gt;1800&lt;/color&gt;,同時攻擊+&lt;color=#47d110&gt;1.0%&lt;/color&gt;</v>
      </c>
      <c r="AJ36" t="str">
        <f t="shared" si="4"/>
        <v>ATK+&lt;color=#47d110&gt;1800&lt;/color&gt;,And ATK+&lt;color=#47d110&gt;1.0%&lt;/color&gt;</v>
      </c>
      <c r="AL36" t="str">
        <f>_xlfn.XLOOKUP(AK36,Sheet4!$E$50:$E$118,Sheet4!$F$50:$F$118,"",)</f>
        <v/>
      </c>
      <c r="AM36" s="74" t="str">
        <f t="shared" si="5"/>
        <v>攻击+&lt;color=#47d110&gt;1800&lt;/color&gt;,同时攻击+&lt;color=#47d110&gt;1.0%&lt;/color&gt;</v>
      </c>
      <c r="AN36" s="74" t="str">
        <f t="shared" si="6"/>
        <v>攻擊+&lt;color=#47d110&gt;1800&lt;/color&gt;,同時攻擊+&lt;color=#47d110&gt;1.0%&lt;/color&gt;</v>
      </c>
      <c r="AO36" s="74" t="str">
        <f>AJ36&amp;_xlfn.XLOOKUP(AK36,Sheet4!$E$50:$E$118,Sheet4!$G$50:$G$118,"",)</f>
        <v>ATK+&lt;color=#47d110&gt;1800&lt;/color&gt;,And ATK+&lt;color=#47d110&gt;1.0%&lt;/color&gt;</v>
      </c>
    </row>
    <row r="37" spans="4:41" x14ac:dyDescent="0.15">
      <c r="D37">
        <v>4</v>
      </c>
      <c r="E37" s="76" t="str">
        <f>"&lt;color=#47d110&gt;"&amp;TEXT(E8/1000,"0.0%")&amp;"&lt;/color&gt;"</f>
        <v>&lt;color=#47d110&gt;1.0%&lt;/color&gt;</v>
      </c>
      <c r="F37" s="76" t="str">
        <f t="shared" ref="F37:J37" si="22">"&lt;color=#47d110&gt;"&amp;TEXT(F8/1000,"0.0%")&amp;"&lt;/color&gt;"</f>
        <v>&lt;color=#47d110&gt;2.0%&lt;/color&gt;</v>
      </c>
      <c r="G37" s="76" t="str">
        <f t="shared" si="22"/>
        <v>&lt;color=#47d110&gt;3.0%&lt;/color&gt;</v>
      </c>
      <c r="H37" s="76" t="str">
        <f t="shared" si="22"/>
        <v>&lt;color=#47d110&gt;3.5%&lt;/color&gt;</v>
      </c>
      <c r="I37" s="76" t="str">
        <f t="shared" si="22"/>
        <v>&lt;color=#47d110&gt;4.0%&lt;/color&gt;</v>
      </c>
      <c r="J37" s="76" t="str">
        <f t="shared" si="22"/>
        <v>&lt;color=#47d110&gt;5.0%&lt;/color&gt;</v>
      </c>
      <c r="L37">
        <f t="shared" si="0"/>
        <v>11534</v>
      </c>
      <c r="M37">
        <v>34</v>
      </c>
      <c r="N37" s="81">
        <v>34</v>
      </c>
      <c r="O37" s="82">
        <v>4018</v>
      </c>
      <c r="P37" s="82">
        <v>4016</v>
      </c>
      <c r="Q37" s="82">
        <v>4005</v>
      </c>
      <c r="R37" s="123">
        <f>BUFF数值!F39</f>
        <v>1.1499999999999999</v>
      </c>
      <c r="S37" s="88">
        <v>15</v>
      </c>
      <c r="T37" s="89">
        <v>1</v>
      </c>
      <c r="U37" s="88">
        <v>4</v>
      </c>
      <c r="V37">
        <v>1</v>
      </c>
      <c r="W37" t="str" cm="1">
        <f t="array" ref="W37">"{5,1,"&amp;T37&amp;","&amp;_xlfn.CEILING.MATH(INDEX($E$5:$J$10,T37,V37)*R37,100)&amp;",0}"</f>
        <v>{5,1,1,1800,0}</v>
      </c>
      <c r="X37" t="str" cm="1">
        <f t="array" ref="X37">IF(U37=0,"","{5,1,"&amp;U37-3&amp;","&amp;INDEX($E$5:$J$10,U37,V37)/10&amp;",1}")</f>
        <v>{5,1,1,1,1}</v>
      </c>
      <c r="Y37" t="str">
        <f t="array" ref="Y37">[1]!LKnum(W37:X37)</f>
        <v>{{5,1,1,1800,0}|{5,1,1,1,1}}</v>
      </c>
      <c r="Z37">
        <v>0</v>
      </c>
      <c r="AA37">
        <f t="array" ref="AA37">INT(IF(U37=0,0,INDEX($E$20:$J$25,U37,V37))+INDEX($E$20:$J$25,T37,V37))</f>
        <v>1500</v>
      </c>
      <c r="AB37" t="str" cm="1">
        <f t="array" ref="AB37">INDEX(A$5:A$10,$T37)&amp;"&lt;color=#47d110&gt;"&amp;_xlfn.CEILING.MATH(INDEX($E$5:$J$10,T37,V37)*R37,100)&amp;"&lt;/color&gt;"</f>
        <v>攻击+&lt;color=#47d110&gt;1800&lt;/color&gt;</v>
      </c>
      <c r="AC37" t="str" cm="1">
        <f t="array" ref="AC37">INDEX(B$5:B$10,$T37)&amp;"&lt;color=#47d110&gt;"&amp;_xlfn.CEILING.MATH(INDEX($E$5:$J$10,T37,V37)*R37,100)&amp;"&lt;/color&gt;"</f>
        <v>攻擊+&lt;color=#47d110&gt;1800&lt;/color&gt;</v>
      </c>
      <c r="AD37" t="str" cm="1">
        <f t="array" ref="AD37">INDEX(C$5:C$10,$T37)&amp;"&lt;color=#47d110&gt;"&amp;_xlfn.CEILING.MATH(INDEX($E$5:$J$10,T37,V37)*R37,100)&amp;"&lt;/color&gt;"</f>
        <v>ATK+&lt;color=#47d110&gt;1800&lt;/color&gt;</v>
      </c>
      <c r="AE37" t="str">
        <f t="array" ref="AE37">IF($U37=0,"",","&amp;INDEX(A$5:A$10,$U37)&amp;INDEX($E$34:$J$39,$U37,$V37))</f>
        <v>,同时攻击+&lt;color=#47d110&gt;1.0%&lt;/color&gt;</v>
      </c>
      <c r="AF37" t="str">
        <f t="array" ref="AF37">IF($U37=0,"",","&amp;INDEX(B$5:B$10,$U37)&amp;INDEX($E$34:$J$39,$U37,$V37))</f>
        <v>,同時攻擊+&lt;color=#47d110&gt;1.0%&lt;/color&gt;</v>
      </c>
      <c r="AG37" t="str">
        <f t="array" ref="AG37">IF($U37=0,"",","&amp;INDEX(C$5:C$10,$U37)&amp;INDEX($E$34:$J$39,$U37,$V37))</f>
        <v>,And ATK+&lt;color=#47d110&gt;1.0%&lt;/color&gt;</v>
      </c>
      <c r="AH37" t="str">
        <f t="shared" si="2"/>
        <v>攻击+&lt;color=#47d110&gt;1800&lt;/color&gt;,同时攻击+&lt;color=#47d110&gt;1.0%&lt;/color&gt;</v>
      </c>
      <c r="AI37" t="str">
        <f t="shared" si="3"/>
        <v>攻擊+&lt;color=#47d110&gt;1800&lt;/color&gt;,同時攻擊+&lt;color=#47d110&gt;1.0%&lt;/color&gt;</v>
      </c>
      <c r="AJ37" t="str">
        <f t="shared" si="4"/>
        <v>ATK+&lt;color=#47d110&gt;1800&lt;/color&gt;,And ATK+&lt;color=#47d110&gt;1.0%&lt;/color&gt;</v>
      </c>
      <c r="AL37" t="str">
        <f>_xlfn.XLOOKUP(AK37,Sheet4!$E$50:$E$118,Sheet4!$F$50:$F$118,"",)</f>
        <v/>
      </c>
      <c r="AM37" s="74" t="str">
        <f t="shared" si="5"/>
        <v>攻击+&lt;color=#47d110&gt;1800&lt;/color&gt;,同时攻击+&lt;color=#47d110&gt;1.0%&lt;/color&gt;</v>
      </c>
      <c r="AN37" s="74" t="str">
        <f t="shared" si="6"/>
        <v>攻擊+&lt;color=#47d110&gt;1800&lt;/color&gt;,同時攻擊+&lt;color=#47d110&gt;1.0%&lt;/color&gt;</v>
      </c>
      <c r="AO37" s="74" t="str">
        <f>AJ37&amp;_xlfn.XLOOKUP(AK37,Sheet4!$E$50:$E$118,Sheet4!$G$50:$G$118,"",)</f>
        <v>ATK+&lt;color=#47d110&gt;1800&lt;/color&gt;,And ATK+&lt;color=#47d110&gt;1.0%&lt;/color&gt;</v>
      </c>
    </row>
    <row r="38" spans="4:41" x14ac:dyDescent="0.15">
      <c r="D38">
        <v>5</v>
      </c>
      <c r="E38" s="76" t="str">
        <f t="shared" ref="E38:J38" si="23">"&lt;color=#47d110&gt;"&amp;TEXT(E9/1000,"0.0%")&amp;"&lt;/color&gt;"</f>
        <v>&lt;color=#47d110&gt;1.0%&lt;/color&gt;</v>
      </c>
      <c r="F38" s="76" t="str">
        <f t="shared" si="23"/>
        <v>&lt;color=#47d110&gt;2.0%&lt;/color&gt;</v>
      </c>
      <c r="G38" s="76" t="str">
        <f t="shared" si="23"/>
        <v>&lt;color=#47d110&gt;3.0%&lt;/color&gt;</v>
      </c>
      <c r="H38" s="76" t="str">
        <f t="shared" si="23"/>
        <v>&lt;color=#47d110&gt;3.5%&lt;/color&gt;</v>
      </c>
      <c r="I38" s="76" t="str">
        <f t="shared" si="23"/>
        <v>&lt;color=#47d110&gt;4.0%&lt;/color&gt;</v>
      </c>
      <c r="J38" s="76" t="str">
        <f t="shared" si="23"/>
        <v>&lt;color=#47d110&gt;5.0%&lt;/color&gt;</v>
      </c>
      <c r="L38">
        <f t="shared" si="0"/>
        <v>11535</v>
      </c>
      <c r="M38">
        <v>35</v>
      </c>
      <c r="N38" s="79">
        <v>35</v>
      </c>
      <c r="O38" s="82">
        <v>4015</v>
      </c>
      <c r="P38" s="82">
        <v>4012</v>
      </c>
      <c r="Q38" s="82">
        <v>4000</v>
      </c>
      <c r="R38" s="123">
        <f>BUFF数值!F40</f>
        <v>1.1499999999999999</v>
      </c>
      <c r="S38" s="88">
        <v>15</v>
      </c>
      <c r="T38" s="89">
        <v>1</v>
      </c>
      <c r="U38" s="88">
        <v>4</v>
      </c>
      <c r="V38">
        <v>1</v>
      </c>
      <c r="W38" t="str" cm="1">
        <f t="array" ref="W38">"{5,1,"&amp;T38&amp;","&amp;_xlfn.CEILING.MATH(INDEX($E$5:$J$10,T38,V38)*R38,100)&amp;",0}"</f>
        <v>{5,1,1,1800,0}</v>
      </c>
      <c r="X38" t="str" cm="1">
        <f t="array" ref="X38">IF(U38=0,"","{5,1,"&amp;U38-3&amp;","&amp;INDEX($E$5:$J$10,U38,V38)/10&amp;",1}")</f>
        <v>{5,1,1,1,1}</v>
      </c>
      <c r="Y38" t="str">
        <f t="array" ref="Y38">[1]!LKnum(W38:X38)</f>
        <v>{{5,1,1,1800,0}|{5,1,1,1,1}}</v>
      </c>
      <c r="Z38">
        <v>8</v>
      </c>
      <c r="AA38">
        <f t="array" ref="AA38">INT(IF(U38=0,0,INDEX($E$20:$J$25,U38,V38))+INDEX($E$20:$J$25,T38,V38))</f>
        <v>1500</v>
      </c>
      <c r="AB38" t="str" cm="1">
        <f t="array" ref="AB38">INDEX(A$5:A$10,$T38)&amp;"&lt;color=#47d110&gt;"&amp;_xlfn.CEILING.MATH(INDEX($E$5:$J$10,T38,V38)*R38,100)&amp;"&lt;/color&gt;"</f>
        <v>攻击+&lt;color=#47d110&gt;1800&lt;/color&gt;</v>
      </c>
      <c r="AC38" t="str" cm="1">
        <f t="array" ref="AC38">INDEX(B$5:B$10,$T38)&amp;"&lt;color=#47d110&gt;"&amp;_xlfn.CEILING.MATH(INDEX($E$5:$J$10,T38,V38)*R38,100)&amp;"&lt;/color&gt;"</f>
        <v>攻擊+&lt;color=#47d110&gt;1800&lt;/color&gt;</v>
      </c>
      <c r="AD38" t="str" cm="1">
        <f t="array" ref="AD38">INDEX(C$5:C$10,$T38)&amp;"&lt;color=#47d110&gt;"&amp;_xlfn.CEILING.MATH(INDEX($E$5:$J$10,T38,V38)*R38,100)&amp;"&lt;/color&gt;"</f>
        <v>ATK+&lt;color=#47d110&gt;1800&lt;/color&gt;</v>
      </c>
      <c r="AE38" t="str">
        <f t="array" ref="AE38">IF($U38=0,"",","&amp;INDEX(A$5:A$10,$U38)&amp;INDEX($E$34:$J$39,$U38,$V38))</f>
        <v>,同时攻击+&lt;color=#47d110&gt;1.0%&lt;/color&gt;</v>
      </c>
      <c r="AF38" t="str">
        <f t="array" ref="AF38">IF($U38=0,"",","&amp;INDEX(B$5:B$10,$U38)&amp;INDEX($E$34:$J$39,$U38,$V38))</f>
        <v>,同時攻擊+&lt;color=#47d110&gt;1.0%&lt;/color&gt;</v>
      </c>
      <c r="AG38" t="str">
        <f t="array" ref="AG38">IF($U38=0,"",","&amp;INDEX(C$5:C$10,$U38)&amp;INDEX($E$34:$J$39,$U38,$V38))</f>
        <v>,And ATK+&lt;color=#47d110&gt;1.0%&lt;/color&gt;</v>
      </c>
      <c r="AH38" t="str">
        <f t="shared" si="2"/>
        <v>攻击+&lt;color=#47d110&gt;1800&lt;/color&gt;,同时攻击+&lt;color=#47d110&gt;1.0%&lt;/color&gt;</v>
      </c>
      <c r="AI38" t="str">
        <f t="shared" si="3"/>
        <v>攻擊+&lt;color=#47d110&gt;1800&lt;/color&gt;,同時攻擊+&lt;color=#47d110&gt;1.0%&lt;/color&gt;</v>
      </c>
      <c r="AJ38" t="str">
        <f t="shared" si="4"/>
        <v>ATK+&lt;color=#47d110&gt;1800&lt;/color&gt;,And ATK+&lt;color=#47d110&gt;1.0%&lt;/color&gt;</v>
      </c>
      <c r="AL38" t="str">
        <f>_xlfn.XLOOKUP(AK38,Sheet4!$E$50:$E$118,Sheet4!$F$50:$F$118,"",)</f>
        <v/>
      </c>
      <c r="AM38" s="74" t="str">
        <f t="shared" si="5"/>
        <v>攻击+&lt;color=#47d110&gt;1800&lt;/color&gt;,同时攻击+&lt;color=#47d110&gt;1.0%&lt;/color&gt;</v>
      </c>
      <c r="AN38" s="74" t="str">
        <f t="shared" si="6"/>
        <v>攻擊+&lt;color=#47d110&gt;1800&lt;/color&gt;,同時攻擊+&lt;color=#47d110&gt;1.0%&lt;/color&gt;</v>
      </c>
      <c r="AO38" s="74" t="str">
        <f>AJ38&amp;_xlfn.XLOOKUP(AK38,Sheet4!$E$50:$E$118,Sheet4!$G$50:$G$118,"",)</f>
        <v>ATK+&lt;color=#47d110&gt;1800&lt;/color&gt;,And ATK+&lt;color=#47d110&gt;1.0%&lt;/color&gt;</v>
      </c>
    </row>
    <row r="39" spans="4:41" x14ac:dyDescent="0.15">
      <c r="D39">
        <v>6</v>
      </c>
      <c r="E39" s="76" t="str">
        <f t="shared" ref="E39:J39" si="24">"&lt;color=#47d110&gt;"&amp;TEXT(E10/1000,"0.0%")&amp;"&lt;/color&gt;"</f>
        <v>&lt;color=#47d110&gt;1.0%&lt;/color&gt;</v>
      </c>
      <c r="F39" s="76" t="str">
        <f t="shared" si="24"/>
        <v>&lt;color=#47d110&gt;2.0%&lt;/color&gt;</v>
      </c>
      <c r="G39" s="76" t="str">
        <f t="shared" si="24"/>
        <v>&lt;color=#47d110&gt;3.0%&lt;/color&gt;</v>
      </c>
      <c r="H39" s="76" t="str">
        <f t="shared" si="24"/>
        <v>&lt;color=#47d110&gt;3.5%&lt;/color&gt;</v>
      </c>
      <c r="I39" s="76" t="str">
        <f t="shared" si="24"/>
        <v>&lt;color=#47d110&gt;4.0%&lt;/color&gt;</v>
      </c>
      <c r="J39" s="76" t="str">
        <f t="shared" si="24"/>
        <v>&lt;color=#47d110&gt;5.0%&lt;/color&gt;</v>
      </c>
      <c r="L39">
        <f t="shared" si="0"/>
        <v>11536</v>
      </c>
      <c r="M39">
        <v>36</v>
      </c>
      <c r="N39" s="79">
        <v>36</v>
      </c>
      <c r="O39" s="82">
        <v>4040</v>
      </c>
      <c r="P39" s="82">
        <v>4018</v>
      </c>
      <c r="Q39" s="82">
        <v>4004</v>
      </c>
      <c r="R39" s="123">
        <f>BUFF数值!F41</f>
        <v>1.1499999999999999</v>
      </c>
      <c r="S39" s="88">
        <v>15</v>
      </c>
      <c r="T39" s="89">
        <v>3</v>
      </c>
      <c r="U39" s="88">
        <v>6</v>
      </c>
      <c r="V39">
        <v>1</v>
      </c>
      <c r="W39" t="str" cm="1">
        <f t="array" ref="W39">"{5,1,"&amp;T39&amp;","&amp;_xlfn.CEILING.MATH(INDEX($E$5:$J$10,T39,V39)*R39,100)&amp;",0}"</f>
        <v>{5,1,3,13300,0}</v>
      </c>
      <c r="X39" t="str" cm="1">
        <f t="array" ref="X39">IF(U39=0,"","{5,1,"&amp;U39-3&amp;","&amp;INDEX($E$5:$J$10,U39,V39)/10&amp;",1}")</f>
        <v>{5,1,3,1,1}</v>
      </c>
      <c r="Y39" t="str">
        <f t="array" ref="Y39">[1]!LKnum(W39:X39)</f>
        <v>{{5,1,3,13300,0}|{5,1,3,1,1}}</v>
      </c>
      <c r="Z39">
        <v>8</v>
      </c>
      <c r="AA39">
        <f t="array" ref="AA39">INT(IF(U39=0,0,INDEX($E$20:$J$25,U39,V39))+INDEX($E$20:$J$25,T39,V39))</f>
        <v>1495</v>
      </c>
      <c r="AB39" t="str" cm="1">
        <f t="array" ref="AB39">INDEX(A$5:A$10,$T39)&amp;"&lt;color=#47d110&gt;"&amp;_xlfn.CEILING.MATH(INDEX($E$5:$J$10,T39,V39)*R39,100)&amp;"&lt;/color&gt;"</f>
        <v>血量+&lt;color=#47d110&gt;13300&lt;/color&gt;</v>
      </c>
      <c r="AC39" t="str" cm="1">
        <f t="array" ref="AC39">INDEX(B$5:B$10,$T39)&amp;"&lt;color=#47d110&gt;"&amp;_xlfn.CEILING.MATH(INDEX($E$5:$J$10,T39,V39)*R39,100)&amp;"&lt;/color&gt;"</f>
        <v>血量+&lt;color=#47d110&gt;13300&lt;/color&gt;</v>
      </c>
      <c r="AD39" t="str" cm="1">
        <f t="array" ref="AD39">INDEX(C$5:C$10,$T39)&amp;"&lt;color=#47d110&gt;"&amp;_xlfn.CEILING.MATH(INDEX($E$5:$J$10,T39,V39)*R39,100)&amp;"&lt;/color&gt;"</f>
        <v>HP+&lt;color=#47d110&gt;13300&lt;/color&gt;</v>
      </c>
      <c r="AE39" t="str">
        <f t="array" ref="AE39">IF($U39=0,"",","&amp;INDEX(A$5:A$10,$U39)&amp;INDEX($E$34:$J$39,$U39,$V39))</f>
        <v>,同时血量+&lt;color=#47d110&gt;1.0%&lt;/color&gt;</v>
      </c>
      <c r="AF39" t="str">
        <f t="array" ref="AF39">IF($U39=0,"",","&amp;INDEX(B$5:B$10,$U39)&amp;INDEX($E$34:$J$39,$U39,$V39))</f>
        <v>,同時血量+&lt;color=#47d110&gt;1.0%&lt;/color&gt;</v>
      </c>
      <c r="AG39" t="str">
        <f t="array" ref="AG39">IF($U39=0,"",","&amp;INDEX(C$5:C$10,$U39)&amp;INDEX($E$34:$J$39,$U39,$V39))</f>
        <v>,And HP+&lt;color=#47d110&gt;1.0%&lt;/color&gt;</v>
      </c>
      <c r="AH39" t="str">
        <f t="shared" si="2"/>
        <v>血量+&lt;color=#47d110&gt;13300&lt;/color&gt;,同时血量+&lt;color=#47d110&gt;1.0%&lt;/color&gt;</v>
      </c>
      <c r="AI39" t="str">
        <f t="shared" si="3"/>
        <v>血量+&lt;color=#47d110&gt;13300&lt;/color&gt;,同時血量+&lt;color=#47d110&gt;1.0%&lt;/color&gt;</v>
      </c>
      <c r="AJ39" t="str">
        <f t="shared" si="4"/>
        <v>HP+&lt;color=#47d110&gt;13300&lt;/color&gt;,And HP+&lt;color=#47d110&gt;1.0%&lt;/color&gt;</v>
      </c>
      <c r="AL39" t="str">
        <f>_xlfn.XLOOKUP(AK39,Sheet4!$E$50:$E$118,Sheet4!$F$50:$F$118,"",)</f>
        <v/>
      </c>
      <c r="AM39" s="74" t="str">
        <f t="shared" si="5"/>
        <v>血量+&lt;color=#47d110&gt;13300&lt;/color&gt;,同时血量+&lt;color=#47d110&gt;1.0%&lt;/color&gt;</v>
      </c>
      <c r="AN39" s="74" t="str">
        <f t="shared" si="6"/>
        <v>血量+&lt;color=#47d110&gt;13300&lt;/color&gt;,同時血量+&lt;color=#47d110&gt;1.0%&lt;/color&gt;</v>
      </c>
      <c r="AO39" s="74" t="str">
        <f>AJ39&amp;_xlfn.XLOOKUP(AK39,Sheet4!$E$50:$E$118,Sheet4!$G$50:$G$118,"",)</f>
        <v>HP+&lt;color=#47d110&gt;13300&lt;/color&gt;,And HP+&lt;color=#47d110&gt;1.0%&lt;/color&gt;</v>
      </c>
    </row>
    <row r="40" spans="4:41" x14ac:dyDescent="0.15">
      <c r="L40">
        <f t="shared" si="0"/>
        <v>11537</v>
      </c>
      <c r="M40">
        <v>37</v>
      </c>
      <c r="N40" s="79">
        <v>37</v>
      </c>
      <c r="O40" s="82">
        <v>4025</v>
      </c>
      <c r="P40" s="82">
        <v>4017</v>
      </c>
      <c r="Q40" s="82">
        <v>4015</v>
      </c>
      <c r="R40" s="123">
        <f>BUFF数值!F42</f>
        <v>1.1499999999999999</v>
      </c>
      <c r="S40" s="88">
        <v>15</v>
      </c>
      <c r="T40" s="89">
        <v>1</v>
      </c>
      <c r="U40" s="88">
        <v>4</v>
      </c>
      <c r="V40">
        <v>1</v>
      </c>
      <c r="W40" t="str" cm="1">
        <f t="array" ref="W40">"{5,1,"&amp;T40&amp;","&amp;_xlfn.CEILING.MATH(INDEX($E$5:$J$10,T40,V40)*R40,100)&amp;",0}"</f>
        <v>{5,1,1,1800,0}</v>
      </c>
      <c r="X40" t="str" cm="1">
        <f t="array" ref="X40">IF(U40=0,"","{5,1,"&amp;U40-3&amp;","&amp;INDEX($E$5:$J$10,U40,V40)/10&amp;",1}")</f>
        <v>{5,1,1,1,1}</v>
      </c>
      <c r="Y40" t="str">
        <f t="array" ref="Y40">[1]!LKnum(W40:X40)</f>
        <v>{{5,1,1,1800,0}|{5,1,1,1,1}}</v>
      </c>
      <c r="Z40">
        <v>8</v>
      </c>
      <c r="AA40">
        <f t="array" ref="AA40">INT(IF(U40=0,0,INDEX($E$20:$J$25,U40,V40))+INDEX($E$20:$J$25,T40,V40))</f>
        <v>1500</v>
      </c>
      <c r="AB40" t="str" cm="1">
        <f t="array" ref="AB40">INDEX(A$5:A$10,$T40)&amp;"&lt;color=#47d110&gt;"&amp;_xlfn.CEILING.MATH(INDEX($E$5:$J$10,T40,V40)*R40,100)&amp;"&lt;/color&gt;"</f>
        <v>攻击+&lt;color=#47d110&gt;1800&lt;/color&gt;</v>
      </c>
      <c r="AC40" t="str" cm="1">
        <f t="array" ref="AC40">INDEX(B$5:B$10,$T40)&amp;"&lt;color=#47d110&gt;"&amp;_xlfn.CEILING.MATH(INDEX($E$5:$J$10,T40,V40)*R40,100)&amp;"&lt;/color&gt;"</f>
        <v>攻擊+&lt;color=#47d110&gt;1800&lt;/color&gt;</v>
      </c>
      <c r="AD40" t="str" cm="1">
        <f t="array" ref="AD40">INDEX(C$5:C$10,$T40)&amp;"&lt;color=#47d110&gt;"&amp;_xlfn.CEILING.MATH(INDEX($E$5:$J$10,T40,V40)*R40,100)&amp;"&lt;/color&gt;"</f>
        <v>ATK+&lt;color=#47d110&gt;1800&lt;/color&gt;</v>
      </c>
      <c r="AE40" t="str">
        <f t="array" ref="AE40">IF($U40=0,"",","&amp;INDEX(A$5:A$10,$U40)&amp;INDEX($E$34:$J$39,$U40,$V40))</f>
        <v>,同时攻击+&lt;color=#47d110&gt;1.0%&lt;/color&gt;</v>
      </c>
      <c r="AF40" t="str">
        <f t="array" ref="AF40">IF($U40=0,"",","&amp;INDEX(B$5:B$10,$U40)&amp;INDEX($E$34:$J$39,$U40,$V40))</f>
        <v>,同時攻擊+&lt;color=#47d110&gt;1.0%&lt;/color&gt;</v>
      </c>
      <c r="AG40" t="str">
        <f t="array" ref="AG40">IF($U40=0,"",","&amp;INDEX(C$5:C$10,$U40)&amp;INDEX($E$34:$J$39,$U40,$V40))</f>
        <v>,And ATK+&lt;color=#47d110&gt;1.0%&lt;/color&gt;</v>
      </c>
      <c r="AH40" t="str">
        <f t="shared" si="2"/>
        <v>攻击+&lt;color=#47d110&gt;1800&lt;/color&gt;,同时攻击+&lt;color=#47d110&gt;1.0%&lt;/color&gt;</v>
      </c>
      <c r="AI40" t="str">
        <f t="shared" si="3"/>
        <v>攻擊+&lt;color=#47d110&gt;1800&lt;/color&gt;,同時攻擊+&lt;color=#47d110&gt;1.0%&lt;/color&gt;</v>
      </c>
      <c r="AJ40" t="str">
        <f t="shared" si="4"/>
        <v>ATK+&lt;color=#47d110&gt;1800&lt;/color&gt;,And ATK+&lt;color=#47d110&gt;1.0%&lt;/color&gt;</v>
      </c>
      <c r="AL40" t="str">
        <f>_xlfn.XLOOKUP(AK40,Sheet4!$E$50:$E$118,Sheet4!$F$50:$F$118,"",)</f>
        <v/>
      </c>
      <c r="AM40" s="74" t="str">
        <f t="shared" si="5"/>
        <v>攻击+&lt;color=#47d110&gt;1800&lt;/color&gt;,同时攻击+&lt;color=#47d110&gt;1.0%&lt;/color&gt;</v>
      </c>
      <c r="AN40" s="74" t="str">
        <f t="shared" si="6"/>
        <v>攻擊+&lt;color=#47d110&gt;1800&lt;/color&gt;,同時攻擊+&lt;color=#47d110&gt;1.0%&lt;/color&gt;</v>
      </c>
      <c r="AO40" s="74" t="str">
        <f>AJ40&amp;_xlfn.XLOOKUP(AK40,Sheet4!$E$50:$E$118,Sheet4!$G$50:$G$118,"",)</f>
        <v>ATK+&lt;color=#47d110&gt;1800&lt;/color&gt;,And ATK+&lt;color=#47d110&gt;1.0%&lt;/color&gt;</v>
      </c>
    </row>
    <row r="41" spans="4:41" x14ac:dyDescent="0.15">
      <c r="L41">
        <f t="shared" si="0"/>
        <v>11538</v>
      </c>
      <c r="M41">
        <v>38</v>
      </c>
      <c r="N41" s="79">
        <v>38</v>
      </c>
      <c r="O41" s="83">
        <v>4038</v>
      </c>
      <c r="P41" s="83">
        <v>4018</v>
      </c>
      <c r="Q41" s="83">
        <v>4001</v>
      </c>
      <c r="R41" s="123">
        <f>BUFF数值!F43</f>
        <v>1.1499999999999999</v>
      </c>
      <c r="S41" s="88">
        <v>15</v>
      </c>
      <c r="T41" s="89">
        <v>2</v>
      </c>
      <c r="U41" s="88">
        <v>5</v>
      </c>
      <c r="V41">
        <v>1</v>
      </c>
      <c r="W41" t="str" cm="1">
        <f t="array" ref="W41">"{5,1,"&amp;T41&amp;","&amp;_xlfn.CEILING.MATH(INDEX($E$5:$J$10,T41,V41)*R41,100)&amp;",0}"</f>
        <v>{5,1,2,2300,0}</v>
      </c>
      <c r="X41" t="str" cm="1">
        <f t="array" ref="X41">IF(U41=0,"","{5,1,"&amp;U41-3&amp;","&amp;INDEX($E$5:$J$10,U41,V41)/10&amp;",1}")</f>
        <v>{5,1,2,1,1}</v>
      </c>
      <c r="Y41" t="str">
        <f t="array" ref="Y41">[1]!LKnum(W41:X41)</f>
        <v>{{5,1,2,2300,0}|{5,1,2,1,1}}</v>
      </c>
      <c r="Z41">
        <v>8</v>
      </c>
      <c r="AA41">
        <f t="array" ref="AA41">INT(IF(U41=0,0,INDEX($E$20:$J$25,U41,V41))+INDEX($E$20:$J$25,T41,V41))</f>
        <v>3000</v>
      </c>
      <c r="AB41" t="str" cm="1">
        <f t="array" ref="AB41">INDEX(A$5:A$10,$T41)&amp;"&lt;color=#47d110&gt;"&amp;_xlfn.CEILING.MATH(INDEX($E$5:$J$10,T41,V41)*R41,100)&amp;"&lt;/color&gt;"</f>
        <v>防御+&lt;color=#47d110&gt;2300&lt;/color&gt;</v>
      </c>
      <c r="AC41" t="str" cm="1">
        <f t="array" ref="AC41">INDEX(B$5:B$10,$T41)&amp;"&lt;color=#47d110&gt;"&amp;_xlfn.CEILING.MATH(INDEX($E$5:$J$10,T41,V41)*R41,100)&amp;"&lt;/color&gt;"</f>
        <v>防禦+&lt;color=#47d110&gt;2300&lt;/color&gt;</v>
      </c>
      <c r="AD41" t="str" cm="1">
        <f t="array" ref="AD41">INDEX(C$5:C$10,$T41)&amp;"&lt;color=#47d110&gt;"&amp;_xlfn.CEILING.MATH(INDEX($E$5:$J$10,T41,V41)*R41,100)&amp;"&lt;/color&gt;"</f>
        <v>DEF+&lt;color=#47d110&gt;2300&lt;/color&gt;</v>
      </c>
      <c r="AE41" t="str">
        <f t="array" ref="AE41">IF($U41=0,"",","&amp;INDEX(A$5:A$10,$U41)&amp;INDEX($E$34:$J$39,$U41,$V41))</f>
        <v>,同时防御+&lt;color=#47d110&gt;1.0%&lt;/color&gt;</v>
      </c>
      <c r="AF41" t="str">
        <f t="array" ref="AF41">IF($U41=0,"",","&amp;INDEX(B$5:B$10,$U41)&amp;INDEX($E$34:$J$39,$U41,$V41))</f>
        <v>,同時防禦+&lt;color=#47d110&gt;1.0%&lt;/color&gt;</v>
      </c>
      <c r="AG41" t="str">
        <f t="array" ref="AG41">IF($U41=0,"",","&amp;INDEX(C$5:C$10,$U41)&amp;INDEX($E$34:$J$39,$U41,$V41))</f>
        <v>,And DEF+&lt;color=#47d110&gt;1.0%&lt;/color&gt;</v>
      </c>
      <c r="AH41" t="str">
        <f t="shared" si="2"/>
        <v>防御+&lt;color=#47d110&gt;2300&lt;/color&gt;,同时防御+&lt;color=#47d110&gt;1.0%&lt;/color&gt;</v>
      </c>
      <c r="AI41" t="str">
        <f t="shared" si="3"/>
        <v>防禦+&lt;color=#47d110&gt;2300&lt;/color&gt;,同時防禦+&lt;color=#47d110&gt;1.0%&lt;/color&gt;</v>
      </c>
      <c r="AJ41" t="str">
        <f t="shared" si="4"/>
        <v>DEF+&lt;color=#47d110&gt;2300&lt;/color&gt;,And DEF+&lt;color=#47d110&gt;1.0%&lt;/color&gt;</v>
      </c>
      <c r="AL41" t="str">
        <f>_xlfn.XLOOKUP(AK41,Sheet4!$E$50:$E$118,Sheet4!$F$50:$F$118,"",)</f>
        <v/>
      </c>
      <c r="AM41" s="74" t="str">
        <f t="shared" si="5"/>
        <v>防御+&lt;color=#47d110&gt;2300&lt;/color&gt;,同时防御+&lt;color=#47d110&gt;1.0%&lt;/color&gt;</v>
      </c>
      <c r="AN41" s="74" t="str">
        <f t="shared" si="6"/>
        <v>防禦+&lt;color=#47d110&gt;2300&lt;/color&gt;,同時防禦+&lt;color=#47d110&gt;1.0%&lt;/color&gt;</v>
      </c>
      <c r="AO41" s="74" t="str">
        <f>AJ41&amp;_xlfn.XLOOKUP(AK41,Sheet4!$E$50:$E$118,Sheet4!$G$50:$G$118,"",)</f>
        <v>DEF+&lt;color=#47d110&gt;2300&lt;/color&gt;,And DEF+&lt;color=#47d110&gt;1.0%&lt;/color&gt;</v>
      </c>
    </row>
    <row r="42" spans="4:41" x14ac:dyDescent="0.15">
      <c r="L42">
        <f t="shared" si="0"/>
        <v>11539</v>
      </c>
      <c r="M42">
        <v>39</v>
      </c>
      <c r="N42" s="79">
        <v>39</v>
      </c>
      <c r="O42" s="82">
        <v>4035</v>
      </c>
      <c r="P42" s="82">
        <v>4015</v>
      </c>
      <c r="Q42" s="82">
        <v>4009</v>
      </c>
      <c r="R42" s="123">
        <f>BUFF数值!F44</f>
        <v>1.1499999999999999</v>
      </c>
      <c r="S42" s="88">
        <v>15</v>
      </c>
      <c r="T42" s="89">
        <v>1</v>
      </c>
      <c r="U42" s="88">
        <v>4</v>
      </c>
      <c r="V42">
        <v>1</v>
      </c>
      <c r="W42" t="str" cm="1">
        <f t="array" ref="W42">"{5,1,"&amp;T42&amp;","&amp;_xlfn.CEILING.MATH(INDEX($E$5:$J$10,T42,V42)*R42,100)&amp;",0}"</f>
        <v>{5,1,1,1800,0}</v>
      </c>
      <c r="X42" t="str" cm="1">
        <f t="array" ref="X42">IF(U42=0,"","{5,1,"&amp;U42-3&amp;","&amp;INDEX($E$5:$J$10,U42,V42)/10&amp;",1}")</f>
        <v>{5,1,1,1,1}</v>
      </c>
      <c r="Y42" t="str">
        <f t="array" ref="Y42">[1]!LKnum(W42:X42)</f>
        <v>{{5,1,1,1800,0}|{5,1,1,1,1}}</v>
      </c>
      <c r="Z42">
        <v>8</v>
      </c>
      <c r="AA42">
        <f t="array" ref="AA42">INT(IF(U42=0,0,INDEX($E$20:$J$25,U42,V42))+INDEX($E$20:$J$25,T42,V42))</f>
        <v>1500</v>
      </c>
      <c r="AB42" t="str" cm="1">
        <f t="array" ref="AB42">INDEX(A$5:A$10,$T42)&amp;"&lt;color=#47d110&gt;"&amp;_xlfn.CEILING.MATH(INDEX($E$5:$J$10,T42,V42)*R42,100)&amp;"&lt;/color&gt;"</f>
        <v>攻击+&lt;color=#47d110&gt;1800&lt;/color&gt;</v>
      </c>
      <c r="AC42" t="str" cm="1">
        <f t="array" ref="AC42">INDEX(B$5:B$10,$T42)&amp;"&lt;color=#47d110&gt;"&amp;_xlfn.CEILING.MATH(INDEX($E$5:$J$10,T42,V42)*R42,100)&amp;"&lt;/color&gt;"</f>
        <v>攻擊+&lt;color=#47d110&gt;1800&lt;/color&gt;</v>
      </c>
      <c r="AD42" t="str" cm="1">
        <f t="array" ref="AD42">INDEX(C$5:C$10,$T42)&amp;"&lt;color=#47d110&gt;"&amp;_xlfn.CEILING.MATH(INDEX($E$5:$J$10,T42,V42)*R42,100)&amp;"&lt;/color&gt;"</f>
        <v>ATK+&lt;color=#47d110&gt;1800&lt;/color&gt;</v>
      </c>
      <c r="AE42" t="str">
        <f t="array" ref="AE42">IF($U42=0,"",","&amp;INDEX(A$5:A$10,$U42)&amp;INDEX($E$34:$J$39,$U42,$V42))</f>
        <v>,同时攻击+&lt;color=#47d110&gt;1.0%&lt;/color&gt;</v>
      </c>
      <c r="AF42" t="str">
        <f t="array" ref="AF42">IF($U42=0,"",","&amp;INDEX(B$5:B$10,$U42)&amp;INDEX($E$34:$J$39,$U42,$V42))</f>
        <v>,同時攻擊+&lt;color=#47d110&gt;1.0%&lt;/color&gt;</v>
      </c>
      <c r="AG42" t="str">
        <f t="array" ref="AG42">IF($U42=0,"",","&amp;INDEX(C$5:C$10,$U42)&amp;INDEX($E$34:$J$39,$U42,$V42))</f>
        <v>,And ATK+&lt;color=#47d110&gt;1.0%&lt;/color&gt;</v>
      </c>
      <c r="AH42" t="str">
        <f t="shared" si="2"/>
        <v>攻击+&lt;color=#47d110&gt;1800&lt;/color&gt;,同时攻击+&lt;color=#47d110&gt;1.0%&lt;/color&gt;</v>
      </c>
      <c r="AI42" t="str">
        <f t="shared" si="3"/>
        <v>攻擊+&lt;color=#47d110&gt;1800&lt;/color&gt;,同時攻擊+&lt;color=#47d110&gt;1.0%&lt;/color&gt;</v>
      </c>
      <c r="AJ42" t="str">
        <f t="shared" si="4"/>
        <v>ATK+&lt;color=#47d110&gt;1800&lt;/color&gt;,And ATK+&lt;color=#47d110&gt;1.0%&lt;/color&gt;</v>
      </c>
      <c r="AL42" t="str">
        <f>_xlfn.XLOOKUP(AK42,Sheet4!$E$50:$E$118,Sheet4!$F$50:$F$118,"",)</f>
        <v/>
      </c>
      <c r="AM42" s="74" t="str">
        <f t="shared" si="5"/>
        <v>攻击+&lt;color=#47d110&gt;1800&lt;/color&gt;,同时攻击+&lt;color=#47d110&gt;1.0%&lt;/color&gt;</v>
      </c>
      <c r="AN42" s="74" t="str">
        <f t="shared" si="6"/>
        <v>攻擊+&lt;color=#47d110&gt;1800&lt;/color&gt;,同時攻擊+&lt;color=#47d110&gt;1.0%&lt;/color&gt;</v>
      </c>
      <c r="AO42" s="74" t="str">
        <f>AJ42&amp;_xlfn.XLOOKUP(AK42,Sheet4!$E$50:$E$118,Sheet4!$G$50:$G$118,"",)</f>
        <v>ATK+&lt;color=#47d110&gt;1800&lt;/color&gt;,And ATK+&lt;color=#47d110&gt;1.0%&lt;/color&gt;</v>
      </c>
    </row>
    <row r="43" spans="4:41" x14ac:dyDescent="0.15">
      <c r="L43">
        <f t="shared" si="0"/>
        <v>11540</v>
      </c>
      <c r="M43">
        <v>40</v>
      </c>
      <c r="N43" s="79">
        <v>40</v>
      </c>
      <c r="O43" s="82">
        <v>4031</v>
      </c>
      <c r="P43" s="82">
        <v>4017</v>
      </c>
      <c r="Q43" s="82">
        <v>4009</v>
      </c>
      <c r="R43" s="123">
        <f>BUFF数值!F45</f>
        <v>1.1499999999999999</v>
      </c>
      <c r="S43" s="88">
        <v>15</v>
      </c>
      <c r="T43" s="89">
        <v>1</v>
      </c>
      <c r="U43" s="88">
        <v>4</v>
      </c>
      <c r="V43">
        <v>1</v>
      </c>
      <c r="W43" t="str" cm="1">
        <f t="array" ref="W43">"{5,1,"&amp;T43&amp;","&amp;_xlfn.CEILING.MATH(INDEX($E$5:$J$10,T43,V43)*R43,100)&amp;",0}"</f>
        <v>{5,1,1,1800,0}</v>
      </c>
      <c r="X43" t="str" cm="1">
        <f t="array" ref="X43">IF(U43=0,"","{5,1,"&amp;U43-3&amp;","&amp;INDEX($E$5:$J$10,U43,V43)/10&amp;",1}")</f>
        <v>{5,1,1,1,1}</v>
      </c>
      <c r="Y43" t="str">
        <f t="array" ref="Y43">[1]!LKnum(W43:X43)</f>
        <v>{{5,1,1,1800,0}|{5,1,1,1,1}}</v>
      </c>
      <c r="Z43">
        <v>0</v>
      </c>
      <c r="AA43">
        <f t="array" ref="AA43">INT(IF(U43=0,0,INDEX($E$20:$J$25,U43,V43))+INDEX($E$20:$J$25,T43,V43))</f>
        <v>1500</v>
      </c>
      <c r="AB43" t="str" cm="1">
        <f t="array" ref="AB43">INDEX(A$5:A$10,$T43)&amp;"&lt;color=#47d110&gt;"&amp;_xlfn.CEILING.MATH(INDEX($E$5:$J$10,T43,V43)*R43,100)&amp;"&lt;/color&gt;"</f>
        <v>攻击+&lt;color=#47d110&gt;1800&lt;/color&gt;</v>
      </c>
      <c r="AC43" t="str" cm="1">
        <f t="array" ref="AC43">INDEX(B$5:B$10,$T43)&amp;"&lt;color=#47d110&gt;"&amp;_xlfn.CEILING.MATH(INDEX($E$5:$J$10,T43,V43)*R43,100)&amp;"&lt;/color&gt;"</f>
        <v>攻擊+&lt;color=#47d110&gt;1800&lt;/color&gt;</v>
      </c>
      <c r="AD43" t="str" cm="1">
        <f t="array" ref="AD43">INDEX(C$5:C$10,$T43)&amp;"&lt;color=#47d110&gt;"&amp;_xlfn.CEILING.MATH(INDEX($E$5:$J$10,T43,V43)*R43,100)&amp;"&lt;/color&gt;"</f>
        <v>ATK+&lt;color=#47d110&gt;1800&lt;/color&gt;</v>
      </c>
      <c r="AE43" t="str">
        <f t="array" ref="AE43">IF($U43=0,"",","&amp;INDEX(A$5:A$10,$U43)&amp;INDEX($E$34:$J$39,$U43,$V43))</f>
        <v>,同时攻击+&lt;color=#47d110&gt;1.0%&lt;/color&gt;</v>
      </c>
      <c r="AF43" t="str">
        <f t="array" ref="AF43">IF($U43=0,"",","&amp;INDEX(B$5:B$10,$U43)&amp;INDEX($E$34:$J$39,$U43,$V43))</f>
        <v>,同時攻擊+&lt;color=#47d110&gt;1.0%&lt;/color&gt;</v>
      </c>
      <c r="AG43" t="str">
        <f t="array" ref="AG43">IF($U43=0,"",","&amp;INDEX(C$5:C$10,$U43)&amp;INDEX($E$34:$J$39,$U43,$V43))</f>
        <v>,And ATK+&lt;color=#47d110&gt;1.0%&lt;/color&gt;</v>
      </c>
      <c r="AH43" t="str">
        <f t="shared" si="2"/>
        <v>攻击+&lt;color=#47d110&gt;1800&lt;/color&gt;,同时攻击+&lt;color=#47d110&gt;1.0%&lt;/color&gt;</v>
      </c>
      <c r="AI43" t="str">
        <f t="shared" si="3"/>
        <v>攻擊+&lt;color=#47d110&gt;1800&lt;/color&gt;,同時攻擊+&lt;color=#47d110&gt;1.0%&lt;/color&gt;</v>
      </c>
      <c r="AJ43" t="str">
        <f t="shared" si="4"/>
        <v>ATK+&lt;color=#47d110&gt;1800&lt;/color&gt;,And ATK+&lt;color=#47d110&gt;1.0%&lt;/color&gt;</v>
      </c>
      <c r="AL43" t="str">
        <f>_xlfn.XLOOKUP(AK43,Sheet4!$E$50:$E$118,Sheet4!$F$50:$F$118,"",)</f>
        <v/>
      </c>
      <c r="AM43" s="74" t="str">
        <f t="shared" si="5"/>
        <v>攻击+&lt;color=#47d110&gt;1800&lt;/color&gt;,同时攻击+&lt;color=#47d110&gt;1.0%&lt;/color&gt;</v>
      </c>
      <c r="AN43" s="74" t="str">
        <f t="shared" si="6"/>
        <v>攻擊+&lt;color=#47d110&gt;1800&lt;/color&gt;,同時攻擊+&lt;color=#47d110&gt;1.0%&lt;/color&gt;</v>
      </c>
      <c r="AO43" s="74" t="str">
        <f>AJ43&amp;_xlfn.XLOOKUP(AK43,Sheet4!$E$50:$E$118,Sheet4!$G$50:$G$118,"",)</f>
        <v>ATK+&lt;color=#47d110&gt;1800&lt;/color&gt;,And ATK+&lt;color=#47d110&gt;1.0%&lt;/color&gt;</v>
      </c>
    </row>
    <row r="44" spans="4:41" x14ac:dyDescent="0.15">
      <c r="L44">
        <f t="shared" si="0"/>
        <v>11541</v>
      </c>
      <c r="M44">
        <v>41</v>
      </c>
      <c r="N44" s="79">
        <v>41</v>
      </c>
      <c r="O44" s="82">
        <v>4021</v>
      </c>
      <c r="P44" s="82">
        <v>4017</v>
      </c>
      <c r="Q44" s="82">
        <v>4001</v>
      </c>
      <c r="R44" s="123">
        <f>BUFF数值!F46</f>
        <v>1.1499999999999999</v>
      </c>
      <c r="S44" s="88">
        <v>15</v>
      </c>
      <c r="T44" s="89">
        <v>1</v>
      </c>
      <c r="U44" s="88">
        <v>4</v>
      </c>
      <c r="V44">
        <v>1</v>
      </c>
      <c r="W44" t="str" cm="1">
        <f t="array" ref="W44">"{5,1,"&amp;T44&amp;","&amp;_xlfn.CEILING.MATH(INDEX($E$5:$J$10,T44,V44)*R44,100)&amp;",0}"</f>
        <v>{5,1,1,1800,0}</v>
      </c>
      <c r="X44" t="str" cm="1">
        <f t="array" ref="X44">IF(U44=0,"","{5,1,"&amp;U44-3&amp;","&amp;INDEX($E$5:$J$10,U44,V44)/10&amp;",1}")</f>
        <v>{5,1,1,1,1}</v>
      </c>
      <c r="Y44" t="str">
        <f t="array" ref="Y44">[1]!LKnum(W44:X44)</f>
        <v>{{5,1,1,1800,0}|{5,1,1,1,1}}</v>
      </c>
      <c r="Z44">
        <v>0</v>
      </c>
      <c r="AA44">
        <f t="array" ref="AA44">INT(IF(U44=0,0,INDEX($E$20:$J$25,U44,V44))+INDEX($E$20:$J$25,T44,V44))</f>
        <v>1500</v>
      </c>
      <c r="AB44" t="str" cm="1">
        <f t="array" ref="AB44">INDEX(A$5:A$10,$T44)&amp;"&lt;color=#47d110&gt;"&amp;_xlfn.CEILING.MATH(INDEX($E$5:$J$10,T44,V44)*R44,100)&amp;"&lt;/color&gt;"</f>
        <v>攻击+&lt;color=#47d110&gt;1800&lt;/color&gt;</v>
      </c>
      <c r="AC44" t="str" cm="1">
        <f t="array" ref="AC44">INDEX(B$5:B$10,$T44)&amp;"&lt;color=#47d110&gt;"&amp;_xlfn.CEILING.MATH(INDEX($E$5:$J$10,T44,V44)*R44,100)&amp;"&lt;/color&gt;"</f>
        <v>攻擊+&lt;color=#47d110&gt;1800&lt;/color&gt;</v>
      </c>
      <c r="AD44" t="str" cm="1">
        <f t="array" ref="AD44">INDEX(C$5:C$10,$T44)&amp;"&lt;color=#47d110&gt;"&amp;_xlfn.CEILING.MATH(INDEX($E$5:$J$10,T44,V44)*R44,100)&amp;"&lt;/color&gt;"</f>
        <v>ATK+&lt;color=#47d110&gt;1800&lt;/color&gt;</v>
      </c>
      <c r="AE44" t="str">
        <f t="array" ref="AE44">IF($U44=0,"",","&amp;INDEX(A$5:A$10,$U44)&amp;INDEX($E$34:$J$39,$U44,$V44))</f>
        <v>,同时攻击+&lt;color=#47d110&gt;1.0%&lt;/color&gt;</v>
      </c>
      <c r="AF44" t="str">
        <f t="array" ref="AF44">IF($U44=0,"",","&amp;INDEX(B$5:B$10,$U44)&amp;INDEX($E$34:$J$39,$U44,$V44))</f>
        <v>,同時攻擊+&lt;color=#47d110&gt;1.0%&lt;/color&gt;</v>
      </c>
      <c r="AG44" t="str">
        <f t="array" ref="AG44">IF($U44=0,"",","&amp;INDEX(C$5:C$10,$U44)&amp;INDEX($E$34:$J$39,$U44,$V44))</f>
        <v>,And ATK+&lt;color=#47d110&gt;1.0%&lt;/color&gt;</v>
      </c>
      <c r="AH44" t="str">
        <f t="shared" si="2"/>
        <v>攻击+&lt;color=#47d110&gt;1800&lt;/color&gt;,同时攻击+&lt;color=#47d110&gt;1.0%&lt;/color&gt;</v>
      </c>
      <c r="AI44" t="str">
        <f t="shared" si="3"/>
        <v>攻擊+&lt;color=#47d110&gt;1800&lt;/color&gt;,同時攻擊+&lt;color=#47d110&gt;1.0%&lt;/color&gt;</v>
      </c>
      <c r="AJ44" t="str">
        <f t="shared" si="4"/>
        <v>ATK+&lt;color=#47d110&gt;1800&lt;/color&gt;,And ATK+&lt;color=#47d110&gt;1.0%&lt;/color&gt;</v>
      </c>
      <c r="AL44" t="str">
        <f>_xlfn.XLOOKUP(AK44,Sheet4!$E$50:$E$118,Sheet4!$F$50:$F$118,"",)</f>
        <v/>
      </c>
      <c r="AM44" s="74" t="str">
        <f t="shared" si="5"/>
        <v>攻击+&lt;color=#47d110&gt;1800&lt;/color&gt;,同时攻击+&lt;color=#47d110&gt;1.0%&lt;/color&gt;</v>
      </c>
      <c r="AN44" s="74" t="str">
        <f t="shared" si="6"/>
        <v>攻擊+&lt;color=#47d110&gt;1800&lt;/color&gt;,同時攻擊+&lt;color=#47d110&gt;1.0%&lt;/color&gt;</v>
      </c>
      <c r="AO44" s="74" t="str">
        <f>AJ44&amp;_xlfn.XLOOKUP(AK44,Sheet4!$E$50:$E$118,Sheet4!$G$50:$G$118,"",)</f>
        <v>ATK+&lt;color=#47d110&gt;1800&lt;/color&gt;,And ATK+&lt;color=#47d110&gt;1.0%&lt;/color&gt;</v>
      </c>
    </row>
    <row r="45" spans="4:41" x14ac:dyDescent="0.15">
      <c r="L45">
        <f t="shared" si="0"/>
        <v>11542</v>
      </c>
      <c r="M45">
        <v>42</v>
      </c>
      <c r="N45" s="79">
        <v>42</v>
      </c>
      <c r="O45" s="82">
        <v>4022</v>
      </c>
      <c r="P45" s="82">
        <v>4021</v>
      </c>
      <c r="Q45" s="82">
        <v>4001</v>
      </c>
      <c r="R45" s="123">
        <f>BUFF数值!F47</f>
        <v>1.1499999999999999</v>
      </c>
      <c r="S45" s="88">
        <v>15</v>
      </c>
      <c r="T45" s="89">
        <v>1</v>
      </c>
      <c r="U45" s="88">
        <v>4</v>
      </c>
      <c r="V45">
        <v>1</v>
      </c>
      <c r="W45" t="str" cm="1">
        <f t="array" ref="W45">"{5,1,"&amp;T45&amp;","&amp;_xlfn.CEILING.MATH(INDEX($E$5:$J$10,T45,V45)*R45,100)&amp;",0}"</f>
        <v>{5,1,1,1800,0}</v>
      </c>
      <c r="X45" t="str" cm="1">
        <f t="array" ref="X45">IF(U45=0,"","{5,1,"&amp;U45-3&amp;","&amp;INDEX($E$5:$J$10,U45,V45)/10&amp;",1}")</f>
        <v>{5,1,1,1,1}</v>
      </c>
      <c r="Y45" t="str">
        <f t="array" ref="Y45">[1]!LKnum(W45:X45)</f>
        <v>{{5,1,1,1800,0}|{5,1,1,1,1}}</v>
      </c>
      <c r="Z45">
        <v>0</v>
      </c>
      <c r="AA45">
        <f t="array" ref="AA45">INT(IF(U45=0,0,INDEX($E$20:$J$25,U45,V45))+INDEX($E$20:$J$25,T45,V45))</f>
        <v>1500</v>
      </c>
      <c r="AB45" t="str" cm="1">
        <f t="array" ref="AB45">INDEX(A$5:A$10,$T45)&amp;"&lt;color=#47d110&gt;"&amp;_xlfn.CEILING.MATH(INDEX($E$5:$J$10,T45,V45)*R45,100)&amp;"&lt;/color&gt;"</f>
        <v>攻击+&lt;color=#47d110&gt;1800&lt;/color&gt;</v>
      </c>
      <c r="AC45" t="str" cm="1">
        <f t="array" ref="AC45">INDEX(B$5:B$10,$T45)&amp;"&lt;color=#47d110&gt;"&amp;_xlfn.CEILING.MATH(INDEX($E$5:$J$10,T45,V45)*R45,100)&amp;"&lt;/color&gt;"</f>
        <v>攻擊+&lt;color=#47d110&gt;1800&lt;/color&gt;</v>
      </c>
      <c r="AD45" t="str" cm="1">
        <f t="array" ref="AD45">INDEX(C$5:C$10,$T45)&amp;"&lt;color=#47d110&gt;"&amp;_xlfn.CEILING.MATH(INDEX($E$5:$J$10,T45,V45)*R45,100)&amp;"&lt;/color&gt;"</f>
        <v>ATK+&lt;color=#47d110&gt;1800&lt;/color&gt;</v>
      </c>
      <c r="AE45" t="str">
        <f t="array" ref="AE45">IF($U45=0,"",","&amp;INDEX(A$5:A$10,$U45)&amp;INDEX($E$34:$J$39,$U45,$V45))</f>
        <v>,同时攻击+&lt;color=#47d110&gt;1.0%&lt;/color&gt;</v>
      </c>
      <c r="AF45" t="str">
        <f t="array" ref="AF45">IF($U45=0,"",","&amp;INDEX(B$5:B$10,$U45)&amp;INDEX($E$34:$J$39,$U45,$V45))</f>
        <v>,同時攻擊+&lt;color=#47d110&gt;1.0%&lt;/color&gt;</v>
      </c>
      <c r="AG45" t="str">
        <f t="array" ref="AG45">IF($U45=0,"",","&amp;INDEX(C$5:C$10,$U45)&amp;INDEX($E$34:$J$39,$U45,$V45))</f>
        <v>,And ATK+&lt;color=#47d110&gt;1.0%&lt;/color&gt;</v>
      </c>
      <c r="AH45" t="str">
        <f t="shared" si="2"/>
        <v>攻击+&lt;color=#47d110&gt;1800&lt;/color&gt;,同时攻击+&lt;color=#47d110&gt;1.0%&lt;/color&gt;</v>
      </c>
      <c r="AI45" t="str">
        <f t="shared" si="3"/>
        <v>攻擊+&lt;color=#47d110&gt;1800&lt;/color&gt;,同時攻擊+&lt;color=#47d110&gt;1.0%&lt;/color&gt;</v>
      </c>
      <c r="AJ45" t="str">
        <f t="shared" si="4"/>
        <v>ATK+&lt;color=#47d110&gt;1800&lt;/color&gt;,And ATK+&lt;color=#47d110&gt;1.0%&lt;/color&gt;</v>
      </c>
      <c r="AL45" t="str">
        <f>_xlfn.XLOOKUP(AK45,Sheet4!$E$50:$E$118,Sheet4!$F$50:$F$118,"",)</f>
        <v/>
      </c>
      <c r="AM45" s="74" t="str">
        <f t="shared" si="5"/>
        <v>攻击+&lt;color=#47d110&gt;1800&lt;/color&gt;,同时攻击+&lt;color=#47d110&gt;1.0%&lt;/color&gt;</v>
      </c>
      <c r="AN45" s="74" t="str">
        <f t="shared" si="6"/>
        <v>攻擊+&lt;color=#47d110&gt;1800&lt;/color&gt;,同時攻擊+&lt;color=#47d110&gt;1.0%&lt;/color&gt;</v>
      </c>
      <c r="AO45" s="74" t="str">
        <f>AJ45&amp;_xlfn.XLOOKUP(AK45,Sheet4!$E$50:$E$118,Sheet4!$G$50:$G$118,"",)</f>
        <v>ATK+&lt;color=#47d110&gt;1800&lt;/color&gt;,And ATK+&lt;color=#47d110&gt;1.0%&lt;/color&gt;</v>
      </c>
    </row>
    <row r="46" spans="4:41" x14ac:dyDescent="0.15">
      <c r="L46">
        <f t="shared" si="0"/>
        <v>12643</v>
      </c>
      <c r="M46">
        <v>43</v>
      </c>
      <c r="N46" s="79">
        <v>43</v>
      </c>
      <c r="O46" s="82">
        <v>4034</v>
      </c>
      <c r="P46" s="82">
        <v>4033</v>
      </c>
      <c r="Q46" s="82">
        <v>4014</v>
      </c>
      <c r="R46" s="123">
        <f>BUFF数值!F48</f>
        <v>1.1499999999999999</v>
      </c>
      <c r="S46" s="88">
        <v>26</v>
      </c>
      <c r="T46" s="89">
        <v>1</v>
      </c>
      <c r="U46" s="88">
        <v>4</v>
      </c>
      <c r="V46">
        <v>1</v>
      </c>
      <c r="W46" t="str" cm="1">
        <f t="array" ref="W46">"{5,1,"&amp;T46&amp;","&amp;_xlfn.CEILING.MATH(INDEX($E$5:$J$10,T46,V46)*R46,100)&amp;",0}"</f>
        <v>{5,1,1,1800,0}</v>
      </c>
      <c r="X46" t="str" cm="1">
        <f t="array" ref="X46">IF(U46=0,"","{5,1,"&amp;U46-3&amp;","&amp;INDEX($E$5:$J$10,U46,V46)/10&amp;",1}")</f>
        <v>{5,1,1,1,1}</v>
      </c>
      <c r="Y46" t="str">
        <f t="array" ref="Y46">[1]!LKnum(W46:X46)</f>
        <v>{{5,1,1,1800,0}|{5,1,1,1,1}}</v>
      </c>
      <c r="Z46">
        <v>0</v>
      </c>
      <c r="AA46">
        <f t="array" ref="AA46">INT(IF(U46=0,0,INDEX($E$20:$J$25,U46,V46))+INDEX($E$20:$J$25,T46,V46))</f>
        <v>1500</v>
      </c>
      <c r="AB46" t="str" cm="1">
        <f t="array" ref="AB46">INDEX(A$5:A$10,$T46)&amp;"&lt;color=#47d110&gt;"&amp;_xlfn.CEILING.MATH(INDEX($E$5:$J$10,T46,V46)*R46,100)&amp;"&lt;/color&gt;"</f>
        <v>攻击+&lt;color=#47d110&gt;1800&lt;/color&gt;</v>
      </c>
      <c r="AC46" t="str" cm="1">
        <f t="array" ref="AC46">INDEX(B$5:B$10,$T46)&amp;"&lt;color=#47d110&gt;"&amp;_xlfn.CEILING.MATH(INDEX($E$5:$J$10,T46,V46)*R46,100)&amp;"&lt;/color&gt;"</f>
        <v>攻擊+&lt;color=#47d110&gt;1800&lt;/color&gt;</v>
      </c>
      <c r="AD46" t="str" cm="1">
        <f t="array" ref="AD46">INDEX(C$5:C$10,$T46)&amp;"&lt;color=#47d110&gt;"&amp;_xlfn.CEILING.MATH(INDEX($E$5:$J$10,T46,V46)*R46,100)&amp;"&lt;/color&gt;"</f>
        <v>ATK+&lt;color=#47d110&gt;1800&lt;/color&gt;</v>
      </c>
      <c r="AE46" t="str">
        <f t="array" ref="AE46">IF($U46=0,"",","&amp;INDEX(A$5:A$10,$U46)&amp;INDEX($E$34:$J$39,$U46,$V46))</f>
        <v>,同时攻击+&lt;color=#47d110&gt;1.0%&lt;/color&gt;</v>
      </c>
      <c r="AF46" t="str">
        <f t="array" ref="AF46">IF($U46=0,"",","&amp;INDEX(B$5:B$10,$U46)&amp;INDEX($E$34:$J$39,$U46,$V46))</f>
        <v>,同時攻擊+&lt;color=#47d110&gt;1.0%&lt;/color&gt;</v>
      </c>
      <c r="AG46" t="str">
        <f t="array" ref="AG46">IF($U46=0,"",","&amp;INDEX(C$5:C$10,$U46)&amp;INDEX($E$34:$J$39,$U46,$V46))</f>
        <v>,And ATK+&lt;color=#47d110&gt;1.0%&lt;/color&gt;</v>
      </c>
      <c r="AH46" t="str">
        <f t="shared" si="2"/>
        <v>攻击+&lt;color=#47d110&gt;1800&lt;/color&gt;,同时攻击+&lt;color=#47d110&gt;1.0%&lt;/color&gt;</v>
      </c>
      <c r="AI46" t="str">
        <f t="shared" si="3"/>
        <v>攻擊+&lt;color=#47d110&gt;1800&lt;/color&gt;,同時攻擊+&lt;color=#47d110&gt;1.0%&lt;/color&gt;</v>
      </c>
      <c r="AJ46" t="str">
        <f t="shared" si="4"/>
        <v>ATK+&lt;color=#47d110&gt;1800&lt;/color&gt;,And ATK+&lt;color=#47d110&gt;1.0%&lt;/color&gt;</v>
      </c>
      <c r="AL46" t="str">
        <f>_xlfn.XLOOKUP(AK46,Sheet4!$E$50:$E$118,Sheet4!$F$50:$F$118,"",)</f>
        <v/>
      </c>
      <c r="AM46" s="74" t="str">
        <f t="shared" si="5"/>
        <v>攻击+&lt;color=#47d110&gt;1800&lt;/color&gt;,同时攻击+&lt;color=#47d110&gt;1.0%&lt;/color&gt;</v>
      </c>
      <c r="AN46" s="74" t="str">
        <f t="shared" si="6"/>
        <v>攻擊+&lt;color=#47d110&gt;1800&lt;/color&gt;,同時攻擊+&lt;color=#47d110&gt;1.0%&lt;/color&gt;</v>
      </c>
      <c r="AO46" s="74" t="str">
        <f>AJ46&amp;_xlfn.XLOOKUP(AK46,Sheet4!$E$50:$E$118,Sheet4!$G$50:$G$118,"",)</f>
        <v>ATK+&lt;color=#47d110&gt;1800&lt;/color&gt;,And ATK+&lt;color=#47d110&gt;1.0%&lt;/color&gt;</v>
      </c>
    </row>
    <row r="47" spans="4:41" x14ac:dyDescent="0.15">
      <c r="L47">
        <f t="shared" si="0"/>
        <v>11044</v>
      </c>
      <c r="M47">
        <v>44</v>
      </c>
      <c r="N47" s="79">
        <v>44</v>
      </c>
      <c r="O47" s="82">
        <v>4034</v>
      </c>
      <c r="P47" s="82">
        <v>4030</v>
      </c>
      <c r="Q47" s="82"/>
      <c r="R47" s="123">
        <f>BUFF数值!F49</f>
        <v>0.9</v>
      </c>
      <c r="S47" s="88">
        <v>10</v>
      </c>
      <c r="T47" s="89">
        <v>1</v>
      </c>
      <c r="U47" s="88">
        <v>0</v>
      </c>
      <c r="V47">
        <v>1</v>
      </c>
      <c r="W47" t="str" cm="1">
        <f t="array" ref="W47">"{5,1,"&amp;T47&amp;","&amp;_xlfn.CEILING.MATH(INDEX($E$5:$J$10,T47,V47)*R47,100)&amp;",0}"</f>
        <v>{5,1,1,1400,0}</v>
      </c>
      <c r="X47" t="str" cm="1">
        <f t="array" ref="X47">IF(U47=0,"","{5,1,"&amp;U47-3&amp;","&amp;INDEX($E$5:$J$10,U47,V47)/10&amp;",1}")</f>
        <v/>
      </c>
      <c r="Y47" t="str">
        <f t="array" ref="Y47">[1]!LKnum(W47:X47)</f>
        <v>{{5,1,1,1400,0}}</v>
      </c>
      <c r="Z47">
        <v>0</v>
      </c>
      <c r="AA47">
        <f t="array" ref="AA47">INT(IF(U47=0,0,INDEX($E$20:$J$25,U47,V47))+INDEX($E$20:$J$25,T47,V47))</f>
        <v>1500</v>
      </c>
      <c r="AB47" t="str" cm="1">
        <f t="array" ref="AB47">INDEX(A$5:A$10,$T47)&amp;"&lt;color=#47d110&gt;"&amp;_xlfn.CEILING.MATH(INDEX($E$5:$J$10,T47,V47)*R47,100)&amp;"&lt;/color&gt;"</f>
        <v>攻击+&lt;color=#47d110&gt;1400&lt;/color&gt;</v>
      </c>
      <c r="AC47" t="str" cm="1">
        <f t="array" ref="AC47">INDEX(B$5:B$10,$T47)&amp;"&lt;color=#47d110&gt;"&amp;_xlfn.CEILING.MATH(INDEX($E$5:$J$10,T47,V47)*R47,100)&amp;"&lt;/color&gt;"</f>
        <v>攻擊+&lt;color=#47d110&gt;1400&lt;/color&gt;</v>
      </c>
      <c r="AD47" t="str" cm="1">
        <f t="array" ref="AD47">INDEX(C$5:C$10,$T47)&amp;"&lt;color=#47d110&gt;"&amp;_xlfn.CEILING.MATH(INDEX($E$5:$J$10,T47,V47)*R47,100)&amp;"&lt;/color&gt;"</f>
        <v>ATK+&lt;color=#47d110&gt;1400&lt;/color&gt;</v>
      </c>
      <c r="AE47" t="str">
        <f t="array" ref="AE47">IF($U47=0,"",","&amp;INDEX(A$5:A$10,$U47)&amp;INDEX($E$34:$J$39,$U47,$V47))</f>
        <v/>
      </c>
      <c r="AF47" t="str">
        <f t="array" ref="AF47">IF($U47=0,"",","&amp;INDEX(B$5:B$10,$U47)&amp;INDEX($E$34:$J$39,$U47,$V47))</f>
        <v/>
      </c>
      <c r="AG47" t="str">
        <f t="array" ref="AG47">IF($U47=0,"",","&amp;INDEX(C$5:C$10,$U47)&amp;INDEX($E$34:$J$39,$U47,$V47))</f>
        <v/>
      </c>
      <c r="AH47" t="str">
        <f t="shared" si="2"/>
        <v>攻击+&lt;color=#47d110&gt;1400&lt;/color&gt;</v>
      </c>
      <c r="AI47" t="str">
        <f t="shared" si="3"/>
        <v>攻擊+&lt;color=#47d110&gt;1400&lt;/color&gt;</v>
      </c>
      <c r="AJ47" t="str">
        <f t="shared" si="4"/>
        <v>ATK+&lt;color=#47d110&gt;1400&lt;/color&gt;</v>
      </c>
      <c r="AL47" t="str">
        <f>_xlfn.XLOOKUP(AK47,Sheet4!$E$50:$E$118,Sheet4!$F$50:$F$118,"",)</f>
        <v/>
      </c>
      <c r="AM47" s="74" t="str">
        <f t="shared" si="5"/>
        <v>攻击+&lt;color=#47d110&gt;1400&lt;/color&gt;</v>
      </c>
      <c r="AN47" s="74" t="str">
        <f t="shared" si="6"/>
        <v>攻擊+&lt;color=#47d110&gt;1400&lt;/color&gt;</v>
      </c>
      <c r="AO47" s="74" t="str">
        <f>AJ47&amp;_xlfn.XLOOKUP(AK47,Sheet4!$E$50:$E$118,Sheet4!$G$50:$G$118,"",)</f>
        <v>ATK+&lt;color=#47d110&gt;1400&lt;/color&gt;</v>
      </c>
    </row>
    <row r="48" spans="4:41" x14ac:dyDescent="0.15">
      <c r="L48">
        <f t="shared" si="0"/>
        <v>10745</v>
      </c>
      <c r="M48">
        <v>45</v>
      </c>
      <c r="N48" s="79">
        <v>45</v>
      </c>
      <c r="O48" s="82">
        <v>4034</v>
      </c>
      <c r="P48" s="82">
        <v>3008</v>
      </c>
      <c r="Q48" s="82">
        <v>3005</v>
      </c>
      <c r="R48" s="123">
        <f>BUFF数值!F50</f>
        <v>1.1000000000000001</v>
      </c>
      <c r="S48" s="88">
        <v>7</v>
      </c>
      <c r="T48" s="89">
        <v>1</v>
      </c>
      <c r="U48" s="88">
        <v>0</v>
      </c>
      <c r="V48">
        <v>1</v>
      </c>
      <c r="W48" t="str" cm="1">
        <f t="array" ref="W48">"{5,1,"&amp;T48&amp;","&amp;_xlfn.CEILING.MATH(INDEX($E$5:$J$10,T48,V48)*R48,100)&amp;",0}"</f>
        <v>{5,1,1,1700,0}</v>
      </c>
      <c r="X48" t="str" cm="1">
        <f t="array" ref="X48">IF(U48=0,"","{5,1,"&amp;U48-3&amp;","&amp;INDEX($E$5:$J$10,U48,V48)/10&amp;",1}")</f>
        <v/>
      </c>
      <c r="Y48" t="str">
        <f t="array" ref="Y48">[1]!LKnum(W48:X48)</f>
        <v>{{5,1,1,1700,0}}</v>
      </c>
      <c r="Z48">
        <v>0</v>
      </c>
      <c r="AA48">
        <f t="array" ref="AA48">INT(IF(U48=0,0,INDEX($E$20:$J$25,U48,V48))+INDEX($E$20:$J$25,T48,V48))</f>
        <v>1500</v>
      </c>
      <c r="AB48" t="str" cm="1">
        <f t="array" ref="AB48">INDEX(A$5:A$10,$T48)&amp;"&lt;color=#47d110&gt;"&amp;_xlfn.CEILING.MATH(INDEX($E$5:$J$10,T48,V48)*R48,100)&amp;"&lt;/color&gt;"</f>
        <v>攻击+&lt;color=#47d110&gt;1700&lt;/color&gt;</v>
      </c>
      <c r="AC48" t="str" cm="1">
        <f t="array" ref="AC48">INDEX(B$5:B$10,$T48)&amp;"&lt;color=#47d110&gt;"&amp;_xlfn.CEILING.MATH(INDEX($E$5:$J$10,T48,V48)*R48,100)&amp;"&lt;/color&gt;"</f>
        <v>攻擊+&lt;color=#47d110&gt;1700&lt;/color&gt;</v>
      </c>
      <c r="AD48" t="str" cm="1">
        <f t="array" ref="AD48">INDEX(C$5:C$10,$T48)&amp;"&lt;color=#47d110&gt;"&amp;_xlfn.CEILING.MATH(INDEX($E$5:$J$10,T48,V48)*R48,100)&amp;"&lt;/color&gt;"</f>
        <v>ATK+&lt;color=#47d110&gt;1700&lt;/color&gt;</v>
      </c>
      <c r="AE48" t="str">
        <f t="array" ref="AE48">IF($U48=0,"",","&amp;INDEX(A$5:A$10,$U48)&amp;INDEX($E$34:$J$39,$U48,$V48))</f>
        <v/>
      </c>
      <c r="AF48" t="str">
        <f t="array" ref="AF48">IF($U48=0,"",","&amp;INDEX(B$5:B$10,$U48)&amp;INDEX($E$34:$J$39,$U48,$V48))</f>
        <v/>
      </c>
      <c r="AG48" t="str">
        <f t="array" ref="AG48">IF($U48=0,"",","&amp;INDEX(C$5:C$10,$U48)&amp;INDEX($E$34:$J$39,$U48,$V48))</f>
        <v/>
      </c>
      <c r="AH48" t="str">
        <f t="shared" si="2"/>
        <v>攻击+&lt;color=#47d110&gt;1700&lt;/color&gt;</v>
      </c>
      <c r="AI48" t="str">
        <f t="shared" si="3"/>
        <v>攻擊+&lt;color=#47d110&gt;1700&lt;/color&gt;</v>
      </c>
      <c r="AJ48" t="str">
        <f t="shared" si="4"/>
        <v>ATK+&lt;color=#47d110&gt;1700&lt;/color&gt;</v>
      </c>
      <c r="AL48" t="str">
        <f>_xlfn.XLOOKUP(AK48,Sheet4!$E$50:$E$118,Sheet4!$F$50:$F$118,"",)</f>
        <v/>
      </c>
      <c r="AM48" s="74" t="str">
        <f t="shared" si="5"/>
        <v>攻击+&lt;color=#47d110&gt;1700&lt;/color&gt;</v>
      </c>
      <c r="AN48" s="74" t="str">
        <f t="shared" si="6"/>
        <v>攻擊+&lt;color=#47d110&gt;1700&lt;/color&gt;</v>
      </c>
      <c r="AO48" s="74" t="str">
        <f>AJ48&amp;_xlfn.XLOOKUP(AK48,Sheet4!$E$50:$E$118,Sheet4!$G$50:$G$118,"",)</f>
        <v>ATK+&lt;color=#47d110&gt;1700&lt;/color&gt;</v>
      </c>
    </row>
    <row r="49" spans="12:41" x14ac:dyDescent="0.15">
      <c r="L49">
        <f t="shared" si="0"/>
        <v>10346</v>
      </c>
      <c r="M49">
        <v>46</v>
      </c>
      <c r="N49" s="81">
        <v>46</v>
      </c>
      <c r="O49" s="82">
        <v>3021</v>
      </c>
      <c r="P49" s="82">
        <v>3019</v>
      </c>
      <c r="Q49" s="82">
        <v>2017</v>
      </c>
      <c r="R49" s="123">
        <f>BUFF数值!F51</f>
        <v>0.9</v>
      </c>
      <c r="S49" s="88">
        <v>3</v>
      </c>
      <c r="T49" s="89">
        <v>2</v>
      </c>
      <c r="U49" s="88">
        <v>0</v>
      </c>
      <c r="V49">
        <v>1</v>
      </c>
      <c r="W49" t="str" cm="1">
        <f t="array" ref="W49">"{5,1,"&amp;T49&amp;","&amp;_xlfn.CEILING.MATH(INDEX($E$5:$J$10,T49,V49)*R49,100)&amp;",0}"</f>
        <v>{5,1,2,1800,0}</v>
      </c>
      <c r="X49" t="str" cm="1">
        <f t="array" ref="X49">IF(U49=0,"","{5,1,"&amp;U49-3&amp;","&amp;INDEX($E$5:$J$10,U49,V49)/10&amp;",1}")</f>
        <v/>
      </c>
      <c r="Y49" t="str">
        <f t="array" ref="Y49">[1]!LKnum(W49:X49)</f>
        <v>{{5,1,2,1800,0}}</v>
      </c>
      <c r="Z49">
        <v>0</v>
      </c>
      <c r="AA49">
        <f t="array" ref="AA49">INT(IF(U49=0,0,INDEX($E$20:$J$25,U49,V49))+INDEX($E$20:$J$25,T49,V49))</f>
        <v>3000</v>
      </c>
      <c r="AB49" t="str" cm="1">
        <f t="array" ref="AB49">INDEX(A$5:A$10,$T49)&amp;"&lt;color=#47d110&gt;"&amp;_xlfn.CEILING.MATH(INDEX($E$5:$J$10,T49,V49)*R49,100)&amp;"&lt;/color&gt;"</f>
        <v>防御+&lt;color=#47d110&gt;1800&lt;/color&gt;</v>
      </c>
      <c r="AC49" t="str" cm="1">
        <f t="array" ref="AC49">INDEX(B$5:B$10,$T49)&amp;"&lt;color=#47d110&gt;"&amp;_xlfn.CEILING.MATH(INDEX($E$5:$J$10,T49,V49)*R49,100)&amp;"&lt;/color&gt;"</f>
        <v>防禦+&lt;color=#47d110&gt;1800&lt;/color&gt;</v>
      </c>
      <c r="AD49" t="str" cm="1">
        <f t="array" ref="AD49">INDEX(C$5:C$10,$T49)&amp;"&lt;color=#47d110&gt;"&amp;_xlfn.CEILING.MATH(INDEX($E$5:$J$10,T49,V49)*R49,100)&amp;"&lt;/color&gt;"</f>
        <v>DEF+&lt;color=#47d110&gt;1800&lt;/color&gt;</v>
      </c>
      <c r="AE49" t="str">
        <f t="array" ref="AE49">IF($U49=0,"",","&amp;INDEX(A$5:A$10,$U49)&amp;INDEX($E$34:$J$39,$U49,$V49))</f>
        <v/>
      </c>
      <c r="AF49" t="str">
        <f t="array" ref="AF49">IF($U49=0,"",","&amp;INDEX(B$5:B$10,$U49)&amp;INDEX($E$34:$J$39,$U49,$V49))</f>
        <v/>
      </c>
      <c r="AG49" t="str">
        <f t="array" ref="AG49">IF($U49=0,"",","&amp;INDEX(C$5:C$10,$U49)&amp;INDEX($E$34:$J$39,$U49,$V49))</f>
        <v/>
      </c>
      <c r="AH49" t="str">
        <f t="shared" si="2"/>
        <v>防御+&lt;color=#47d110&gt;1800&lt;/color&gt;</v>
      </c>
      <c r="AI49" t="str">
        <f t="shared" si="3"/>
        <v>防禦+&lt;color=#47d110&gt;1800&lt;/color&gt;</v>
      </c>
      <c r="AJ49" t="str">
        <f t="shared" si="4"/>
        <v>DEF+&lt;color=#47d110&gt;1800&lt;/color&gt;</v>
      </c>
      <c r="AL49" t="str">
        <f>_xlfn.XLOOKUP(AK49,Sheet4!$E$50:$E$118,Sheet4!$F$50:$F$118,"",)</f>
        <v/>
      </c>
      <c r="AM49" s="74" t="str">
        <f t="shared" si="5"/>
        <v>防御+&lt;color=#47d110&gt;1800&lt;/color&gt;</v>
      </c>
      <c r="AN49" s="74" t="str">
        <f t="shared" si="6"/>
        <v>防禦+&lt;color=#47d110&gt;1800&lt;/color&gt;</v>
      </c>
      <c r="AO49" s="74" t="str">
        <f>AJ49&amp;_xlfn.XLOOKUP(AK49,Sheet4!$E$50:$E$118,Sheet4!$G$50:$G$118,"",)</f>
        <v>DEF+&lt;color=#47d110&gt;1800&lt;/color&gt;</v>
      </c>
    </row>
    <row r="50" spans="12:41" x14ac:dyDescent="0.15">
      <c r="L50">
        <f t="shared" si="0"/>
        <v>10347</v>
      </c>
      <c r="M50">
        <v>47</v>
      </c>
      <c r="N50" s="79">
        <v>47</v>
      </c>
      <c r="O50" s="82">
        <v>3003</v>
      </c>
      <c r="P50" s="82">
        <v>2008</v>
      </c>
      <c r="Q50" s="82">
        <v>2004</v>
      </c>
      <c r="R50" s="123">
        <f>BUFF数值!F52</f>
        <v>0.8</v>
      </c>
      <c r="S50" s="88">
        <v>3</v>
      </c>
      <c r="T50" s="89">
        <v>2</v>
      </c>
      <c r="U50" s="88">
        <v>0</v>
      </c>
      <c r="V50">
        <v>1</v>
      </c>
      <c r="W50" t="str" cm="1">
        <f t="array" ref="W50">"{5,1,"&amp;T50&amp;","&amp;_xlfn.CEILING.MATH(INDEX($E$5:$J$10,T50,V50)*R50,100)&amp;",0}"</f>
        <v>{5,1,2,1600,0}</v>
      </c>
      <c r="X50" t="str" cm="1">
        <f t="array" ref="X50">IF(U50=0,"","{5,1,"&amp;U50-3&amp;","&amp;INDEX($E$5:$J$10,U50,V50)/10&amp;",1}")</f>
        <v/>
      </c>
      <c r="Y50" t="str">
        <f t="array" ref="Y50">[1]!LKnum(W50:X50)</f>
        <v>{{5,1,2,1600,0}}</v>
      </c>
      <c r="Z50">
        <v>0</v>
      </c>
      <c r="AA50">
        <f t="array" ref="AA50">INT(IF(U50=0,0,INDEX($E$20:$J$25,U50,V50))+INDEX($E$20:$J$25,T50,V50))</f>
        <v>3000</v>
      </c>
      <c r="AB50" t="str" cm="1">
        <f t="array" ref="AB50">INDEX(A$5:A$10,$T50)&amp;"&lt;color=#47d110&gt;"&amp;_xlfn.CEILING.MATH(INDEX($E$5:$J$10,T50,V50)*R50,100)&amp;"&lt;/color&gt;"</f>
        <v>防御+&lt;color=#47d110&gt;1600&lt;/color&gt;</v>
      </c>
      <c r="AC50" t="str" cm="1">
        <f t="array" ref="AC50">INDEX(B$5:B$10,$T50)&amp;"&lt;color=#47d110&gt;"&amp;_xlfn.CEILING.MATH(INDEX($E$5:$J$10,T50,V50)*R50,100)&amp;"&lt;/color&gt;"</f>
        <v>防禦+&lt;color=#47d110&gt;1600&lt;/color&gt;</v>
      </c>
      <c r="AD50" t="str" cm="1">
        <f t="array" ref="AD50">INDEX(C$5:C$10,$T50)&amp;"&lt;color=#47d110&gt;"&amp;_xlfn.CEILING.MATH(INDEX($E$5:$J$10,T50,V50)*R50,100)&amp;"&lt;/color&gt;"</f>
        <v>DEF+&lt;color=#47d110&gt;1600&lt;/color&gt;</v>
      </c>
      <c r="AE50" t="str">
        <f t="array" ref="AE50">IF($U50=0,"",","&amp;INDEX(A$5:A$10,$U50)&amp;INDEX($E$34:$J$39,$U50,$V50))</f>
        <v/>
      </c>
      <c r="AF50" t="str">
        <f t="array" ref="AF50">IF($U50=0,"",","&amp;INDEX(B$5:B$10,$U50)&amp;INDEX($E$34:$J$39,$U50,$V50))</f>
        <v/>
      </c>
      <c r="AG50" t="str">
        <f t="array" ref="AG50">IF($U50=0,"",","&amp;INDEX(C$5:C$10,$U50)&amp;INDEX($E$34:$J$39,$U50,$V50))</f>
        <v/>
      </c>
      <c r="AH50" t="str">
        <f t="shared" si="2"/>
        <v>防御+&lt;color=#47d110&gt;1600&lt;/color&gt;</v>
      </c>
      <c r="AI50" t="str">
        <f t="shared" si="3"/>
        <v>防禦+&lt;color=#47d110&gt;1600&lt;/color&gt;</v>
      </c>
      <c r="AJ50" t="str">
        <f t="shared" si="4"/>
        <v>DEF+&lt;color=#47d110&gt;1600&lt;/color&gt;</v>
      </c>
      <c r="AL50" t="str">
        <f>_xlfn.XLOOKUP(AK50,Sheet4!$E$50:$E$118,Sheet4!$F$50:$F$118,"",)</f>
        <v/>
      </c>
      <c r="AM50" s="74" t="str">
        <f t="shared" si="5"/>
        <v>防御+&lt;color=#47d110&gt;1600&lt;/color&gt;</v>
      </c>
      <c r="AN50" s="74" t="str">
        <f t="shared" si="6"/>
        <v>防禦+&lt;color=#47d110&gt;1600&lt;/color&gt;</v>
      </c>
      <c r="AO50" s="74" t="str">
        <f>AJ50&amp;_xlfn.XLOOKUP(AK50,Sheet4!$E$50:$E$118,Sheet4!$G$50:$G$118,"",)</f>
        <v>DEF+&lt;color=#47d110&gt;1600&lt;/color&gt;</v>
      </c>
    </row>
    <row r="51" spans="12:41" x14ac:dyDescent="0.15">
      <c r="L51">
        <f t="shared" si="0"/>
        <v>10248</v>
      </c>
      <c r="M51">
        <v>48</v>
      </c>
      <c r="N51" s="81">
        <v>48</v>
      </c>
      <c r="O51" s="82">
        <v>2013</v>
      </c>
      <c r="P51" s="82">
        <v>2000</v>
      </c>
      <c r="Q51" s="82"/>
      <c r="R51" s="123">
        <f>BUFF数值!F53</f>
        <v>0.45</v>
      </c>
      <c r="S51" s="88">
        <v>2</v>
      </c>
      <c r="T51" s="89">
        <v>2</v>
      </c>
      <c r="U51" s="88">
        <v>0</v>
      </c>
      <c r="V51">
        <v>1</v>
      </c>
      <c r="W51" t="str" cm="1">
        <f t="array" ref="W51">"{5,1,"&amp;T51&amp;","&amp;_xlfn.CEILING.MATH(INDEX($E$5:$J$10,T51,V51)*R51,100)&amp;",0}"</f>
        <v>{5,1,2,900,0}</v>
      </c>
      <c r="X51" t="str" cm="1">
        <f t="array" ref="X51">IF(U51=0,"","{5,1,"&amp;U51-3&amp;","&amp;INDEX($E$5:$J$10,U51,V51)/10&amp;",1}")</f>
        <v/>
      </c>
      <c r="Y51" t="str">
        <f t="array" ref="Y51">[1]!LKnum(W51:X51)</f>
        <v>{{5,1,2,900,0}}</v>
      </c>
      <c r="Z51">
        <v>0</v>
      </c>
      <c r="AA51">
        <f t="array" ref="AA51">INT(IF(U51=0,0,INDEX($E$20:$J$25,U51,V51))+INDEX($E$20:$J$25,T51,V51))</f>
        <v>3000</v>
      </c>
      <c r="AB51" t="str" cm="1">
        <f t="array" ref="AB51">INDEX(A$5:A$10,$T51)&amp;"&lt;color=#47d110&gt;"&amp;_xlfn.CEILING.MATH(INDEX($E$5:$J$10,T51,V51)*R51,100)&amp;"&lt;/color&gt;"</f>
        <v>防御+&lt;color=#47d110&gt;900&lt;/color&gt;</v>
      </c>
      <c r="AC51" t="str" cm="1">
        <f t="array" ref="AC51">INDEX(B$5:B$10,$T51)&amp;"&lt;color=#47d110&gt;"&amp;_xlfn.CEILING.MATH(INDEX($E$5:$J$10,T51,V51)*R51,100)&amp;"&lt;/color&gt;"</f>
        <v>防禦+&lt;color=#47d110&gt;900&lt;/color&gt;</v>
      </c>
      <c r="AD51" t="str" cm="1">
        <f t="array" ref="AD51">INDEX(C$5:C$10,$T51)&amp;"&lt;color=#47d110&gt;"&amp;_xlfn.CEILING.MATH(INDEX($E$5:$J$10,T51,V51)*R51,100)&amp;"&lt;/color&gt;"</f>
        <v>DEF+&lt;color=#47d110&gt;900&lt;/color&gt;</v>
      </c>
      <c r="AE51" t="str">
        <f t="array" ref="AE51">IF($U51=0,"",","&amp;INDEX(A$5:A$10,$U51)&amp;INDEX($E$34:$J$39,$U51,$V51))</f>
        <v/>
      </c>
      <c r="AF51" t="str">
        <f t="array" ref="AF51">IF($U51=0,"",","&amp;INDEX(B$5:B$10,$U51)&amp;INDEX($E$34:$J$39,$U51,$V51))</f>
        <v/>
      </c>
      <c r="AG51" t="str">
        <f t="array" ref="AG51">IF($U51=0,"",","&amp;INDEX(C$5:C$10,$U51)&amp;INDEX($E$34:$J$39,$U51,$V51))</f>
        <v/>
      </c>
      <c r="AH51" t="str">
        <f t="shared" si="2"/>
        <v>防御+&lt;color=#47d110&gt;900&lt;/color&gt;</v>
      </c>
      <c r="AI51" t="str">
        <f t="shared" si="3"/>
        <v>防禦+&lt;color=#47d110&gt;900&lt;/color&gt;</v>
      </c>
      <c r="AJ51" t="str">
        <f t="shared" si="4"/>
        <v>DEF+&lt;color=#47d110&gt;900&lt;/color&gt;</v>
      </c>
      <c r="AL51" t="str">
        <f>_xlfn.XLOOKUP(AK51,Sheet4!$E$50:$E$118,Sheet4!$F$50:$F$118,"",)</f>
        <v/>
      </c>
      <c r="AM51" s="74" t="str">
        <f t="shared" si="5"/>
        <v>防御+&lt;color=#47d110&gt;900&lt;/color&gt;</v>
      </c>
      <c r="AN51" s="74" t="str">
        <f t="shared" si="6"/>
        <v>防禦+&lt;color=#47d110&gt;900&lt;/color&gt;</v>
      </c>
      <c r="AO51" s="74" t="str">
        <f>AJ51&amp;_xlfn.XLOOKUP(AK51,Sheet4!$E$50:$E$118,Sheet4!$G$50:$G$118,"",)</f>
        <v>DEF+&lt;color=#47d110&gt;900&lt;/color&gt;</v>
      </c>
    </row>
    <row r="52" spans="12:41" x14ac:dyDescent="0.15">
      <c r="L52">
        <f t="shared" si="0"/>
        <v>10249</v>
      </c>
      <c r="M52">
        <v>49</v>
      </c>
      <c r="N52" s="79">
        <v>49</v>
      </c>
      <c r="O52" s="82">
        <v>3001</v>
      </c>
      <c r="P52" s="82">
        <v>2009</v>
      </c>
      <c r="Q52" s="82"/>
      <c r="R52" s="123">
        <f>BUFF数值!F54</f>
        <v>0.6</v>
      </c>
      <c r="S52" s="88">
        <v>2</v>
      </c>
      <c r="T52" s="89">
        <v>2</v>
      </c>
      <c r="U52" s="88">
        <v>0</v>
      </c>
      <c r="V52">
        <v>1</v>
      </c>
      <c r="W52" t="str" cm="1">
        <f t="array" ref="W52">"{5,1,"&amp;T52&amp;","&amp;_xlfn.CEILING.MATH(INDEX($E$5:$J$10,T52,V52)*R52,100)&amp;",0}"</f>
        <v>{5,1,2,1200,0}</v>
      </c>
      <c r="X52" t="str" cm="1">
        <f t="array" ref="X52">IF(U52=0,"","{5,1,"&amp;U52-3&amp;","&amp;INDEX($E$5:$J$10,U52,V52)/10&amp;",1}")</f>
        <v/>
      </c>
      <c r="Y52" t="str">
        <f t="array" ref="Y52">[1]!LKnum(W52:X52)</f>
        <v>{{5,1,2,1200,0}}</v>
      </c>
      <c r="Z52">
        <v>0</v>
      </c>
      <c r="AA52">
        <f t="array" ref="AA52">INT(IF(U52=0,0,INDEX($E$20:$J$25,U52,V52))+INDEX($E$20:$J$25,T52,V52))</f>
        <v>3000</v>
      </c>
      <c r="AB52" t="str" cm="1">
        <f t="array" ref="AB52">INDEX(A$5:A$10,$T52)&amp;"&lt;color=#47d110&gt;"&amp;_xlfn.CEILING.MATH(INDEX($E$5:$J$10,T52,V52)*R52,100)&amp;"&lt;/color&gt;"</f>
        <v>防御+&lt;color=#47d110&gt;1200&lt;/color&gt;</v>
      </c>
      <c r="AC52" t="str" cm="1">
        <f t="array" ref="AC52">INDEX(B$5:B$10,$T52)&amp;"&lt;color=#47d110&gt;"&amp;_xlfn.CEILING.MATH(INDEX($E$5:$J$10,T52,V52)*R52,100)&amp;"&lt;/color&gt;"</f>
        <v>防禦+&lt;color=#47d110&gt;1200&lt;/color&gt;</v>
      </c>
      <c r="AD52" t="str" cm="1">
        <f t="array" ref="AD52">INDEX(C$5:C$10,$T52)&amp;"&lt;color=#47d110&gt;"&amp;_xlfn.CEILING.MATH(INDEX($E$5:$J$10,T52,V52)*R52,100)&amp;"&lt;/color&gt;"</f>
        <v>DEF+&lt;color=#47d110&gt;1200&lt;/color&gt;</v>
      </c>
      <c r="AE52" t="str">
        <f t="array" ref="AE52">IF($U52=0,"",","&amp;INDEX(A$5:A$10,$U52)&amp;INDEX($E$34:$J$39,$U52,$V52))</f>
        <v/>
      </c>
      <c r="AF52" t="str">
        <f t="array" ref="AF52">IF($U52=0,"",","&amp;INDEX(B$5:B$10,$U52)&amp;INDEX($E$34:$J$39,$U52,$V52))</f>
        <v/>
      </c>
      <c r="AG52" t="str">
        <f t="array" ref="AG52">IF($U52=0,"",","&amp;INDEX(C$5:C$10,$U52)&amp;INDEX($E$34:$J$39,$U52,$V52))</f>
        <v/>
      </c>
      <c r="AH52" t="str">
        <f t="shared" si="2"/>
        <v>防御+&lt;color=#47d110&gt;1200&lt;/color&gt;</v>
      </c>
      <c r="AI52" t="str">
        <f t="shared" si="3"/>
        <v>防禦+&lt;color=#47d110&gt;1200&lt;/color&gt;</v>
      </c>
      <c r="AJ52" t="str">
        <f t="shared" si="4"/>
        <v>DEF+&lt;color=#47d110&gt;1200&lt;/color&gt;</v>
      </c>
      <c r="AL52" t="str">
        <f>_xlfn.XLOOKUP(AK52,Sheet4!$E$50:$E$118,Sheet4!$F$50:$F$118,"",)</f>
        <v/>
      </c>
      <c r="AM52" s="74" t="str">
        <f t="shared" si="5"/>
        <v>防御+&lt;color=#47d110&gt;1200&lt;/color&gt;</v>
      </c>
      <c r="AN52" s="74" t="str">
        <f t="shared" si="6"/>
        <v>防禦+&lt;color=#47d110&gt;1200&lt;/color&gt;</v>
      </c>
      <c r="AO52" s="74" t="str">
        <f>AJ52&amp;_xlfn.XLOOKUP(AK52,Sheet4!$E$50:$E$118,Sheet4!$G$50:$G$118,"",)</f>
        <v>DEF+&lt;color=#47d110&gt;1200&lt;/color&gt;</v>
      </c>
    </row>
    <row r="53" spans="12:41" x14ac:dyDescent="0.15">
      <c r="L53">
        <f t="shared" si="0"/>
        <v>10250</v>
      </c>
      <c r="M53">
        <v>50</v>
      </c>
      <c r="N53" s="81">
        <v>50</v>
      </c>
      <c r="O53" s="82">
        <v>3016</v>
      </c>
      <c r="P53" s="82">
        <v>3006</v>
      </c>
      <c r="Q53" s="82"/>
      <c r="R53" s="123">
        <f>BUFF数值!F55</f>
        <v>0.7</v>
      </c>
      <c r="S53" s="88">
        <v>2</v>
      </c>
      <c r="T53" s="89">
        <v>2</v>
      </c>
      <c r="U53" s="88">
        <v>0</v>
      </c>
      <c r="V53">
        <v>1</v>
      </c>
      <c r="W53" t="str" cm="1">
        <f t="array" ref="W53">"{5,1,"&amp;T53&amp;","&amp;_xlfn.CEILING.MATH(INDEX($E$5:$J$10,T53,V53)*R53,100)&amp;",0}"</f>
        <v>{5,1,2,1400,0}</v>
      </c>
      <c r="X53" t="str" cm="1">
        <f t="array" ref="X53">IF(U53=0,"","{5,1,"&amp;U53-3&amp;","&amp;INDEX($E$5:$J$10,U53,V53)/10&amp;",1}")</f>
        <v/>
      </c>
      <c r="Y53" t="str">
        <f t="array" ref="Y53">[1]!LKnum(W53:X53)</f>
        <v>{{5,1,2,1400,0}}</v>
      </c>
      <c r="Z53">
        <v>0</v>
      </c>
      <c r="AA53">
        <f t="array" ref="AA53">INT(IF(U53=0,0,INDEX($E$20:$J$25,U53,V53))+INDEX($E$20:$J$25,T53,V53))</f>
        <v>3000</v>
      </c>
      <c r="AB53" t="str" cm="1">
        <f t="array" ref="AB53">INDEX(A$5:A$10,$T53)&amp;"&lt;color=#47d110&gt;"&amp;_xlfn.CEILING.MATH(INDEX($E$5:$J$10,T53,V53)*R53,100)&amp;"&lt;/color&gt;"</f>
        <v>防御+&lt;color=#47d110&gt;1400&lt;/color&gt;</v>
      </c>
      <c r="AC53" t="str" cm="1">
        <f t="array" ref="AC53">INDEX(B$5:B$10,$T53)&amp;"&lt;color=#47d110&gt;"&amp;_xlfn.CEILING.MATH(INDEX($E$5:$J$10,T53,V53)*R53,100)&amp;"&lt;/color&gt;"</f>
        <v>防禦+&lt;color=#47d110&gt;1400&lt;/color&gt;</v>
      </c>
      <c r="AD53" t="str" cm="1">
        <f t="array" ref="AD53">INDEX(C$5:C$10,$T53)&amp;"&lt;color=#47d110&gt;"&amp;_xlfn.CEILING.MATH(INDEX($E$5:$J$10,T53,V53)*R53,100)&amp;"&lt;/color&gt;"</f>
        <v>DEF+&lt;color=#47d110&gt;1400&lt;/color&gt;</v>
      </c>
      <c r="AE53" t="str">
        <f t="array" ref="AE53">IF($U53=0,"",","&amp;INDEX(A$5:A$10,$U53)&amp;INDEX($E$34:$J$39,$U53,$V53))</f>
        <v/>
      </c>
      <c r="AF53" t="str">
        <f t="array" ref="AF53">IF($U53=0,"",","&amp;INDEX(B$5:B$10,$U53)&amp;INDEX($E$34:$J$39,$U53,$V53))</f>
        <v/>
      </c>
      <c r="AG53" t="str">
        <f t="array" ref="AG53">IF($U53=0,"",","&amp;INDEX(C$5:C$10,$U53)&amp;INDEX($E$34:$J$39,$U53,$V53))</f>
        <v/>
      </c>
      <c r="AH53" t="str">
        <f t="shared" si="2"/>
        <v>防御+&lt;color=#47d110&gt;1400&lt;/color&gt;</v>
      </c>
      <c r="AI53" t="str">
        <f t="shared" si="3"/>
        <v>防禦+&lt;color=#47d110&gt;1400&lt;/color&gt;</v>
      </c>
      <c r="AJ53" t="str">
        <f t="shared" si="4"/>
        <v>DEF+&lt;color=#47d110&gt;1400&lt;/color&gt;</v>
      </c>
      <c r="AL53" t="str">
        <f>_xlfn.XLOOKUP(AK53,Sheet4!$E$50:$E$118,Sheet4!$F$50:$F$118,"",)</f>
        <v/>
      </c>
      <c r="AM53" s="74" t="str">
        <f t="shared" si="5"/>
        <v>防御+&lt;color=#47d110&gt;1400&lt;/color&gt;</v>
      </c>
      <c r="AN53" s="74" t="str">
        <f t="shared" si="6"/>
        <v>防禦+&lt;color=#47d110&gt;1400&lt;/color&gt;</v>
      </c>
      <c r="AO53" s="74" t="str">
        <f>AJ53&amp;_xlfn.XLOOKUP(AK53,Sheet4!$E$50:$E$118,Sheet4!$G$50:$G$118,"",)</f>
        <v>DEF+&lt;color=#47d110&gt;1400&lt;/color&gt;</v>
      </c>
    </row>
    <row r="54" spans="12:41" x14ac:dyDescent="0.15">
      <c r="L54">
        <f t="shared" si="0"/>
        <v>10251</v>
      </c>
      <c r="M54">
        <v>51</v>
      </c>
      <c r="N54" s="79">
        <v>51</v>
      </c>
      <c r="O54" s="82">
        <v>2015</v>
      </c>
      <c r="P54" s="82">
        <v>2003</v>
      </c>
      <c r="Q54" s="82"/>
      <c r="R54" s="123">
        <f>BUFF数值!F56</f>
        <v>0.45</v>
      </c>
      <c r="S54" s="88">
        <v>2</v>
      </c>
      <c r="T54" s="89">
        <v>3</v>
      </c>
      <c r="U54" s="88">
        <v>0</v>
      </c>
      <c r="V54">
        <v>1</v>
      </c>
      <c r="W54" t="str" cm="1">
        <f t="array" ref="W54">"{5,1,"&amp;T54&amp;","&amp;_xlfn.CEILING.MATH(INDEX($E$5:$J$10,T54,V54)*R54,100)&amp;",0}"</f>
        <v>{5,1,3,5200,0}</v>
      </c>
      <c r="X54" t="str" cm="1">
        <f t="array" ref="X54">IF(U54=0,"","{5,1,"&amp;U54-3&amp;","&amp;INDEX($E$5:$J$10,U54,V54)/10&amp;",1}")</f>
        <v/>
      </c>
      <c r="Y54" t="str">
        <f t="array" ref="Y54">[1]!LKnum(W54:X54)</f>
        <v>{{5,1,3,5200,0}}</v>
      </c>
      <c r="Z54">
        <v>0</v>
      </c>
      <c r="AA54">
        <f t="array" ref="AA54">INT(IF(U54=0,0,INDEX($E$20:$J$25,U54,V54))+INDEX($E$20:$J$25,T54,V54))</f>
        <v>1495</v>
      </c>
      <c r="AB54" t="str" cm="1">
        <f t="array" ref="AB54">INDEX(A$5:A$10,$T54)&amp;"&lt;color=#47d110&gt;"&amp;_xlfn.CEILING.MATH(INDEX($E$5:$J$10,T54,V54)*R54,100)&amp;"&lt;/color&gt;"</f>
        <v>血量+&lt;color=#47d110&gt;5200&lt;/color&gt;</v>
      </c>
      <c r="AC54" t="str" cm="1">
        <f t="array" ref="AC54">INDEX(B$5:B$10,$T54)&amp;"&lt;color=#47d110&gt;"&amp;_xlfn.CEILING.MATH(INDEX($E$5:$J$10,T54,V54)*R54,100)&amp;"&lt;/color&gt;"</f>
        <v>血量+&lt;color=#47d110&gt;5200&lt;/color&gt;</v>
      </c>
      <c r="AD54" t="str" cm="1">
        <f t="array" ref="AD54">INDEX(C$5:C$10,$T54)&amp;"&lt;color=#47d110&gt;"&amp;_xlfn.CEILING.MATH(INDEX($E$5:$J$10,T54,V54)*R54,100)&amp;"&lt;/color&gt;"</f>
        <v>HP+&lt;color=#47d110&gt;5200&lt;/color&gt;</v>
      </c>
      <c r="AE54" t="str">
        <f t="array" ref="AE54">IF($U54=0,"",","&amp;INDEX(A$5:A$10,$U54)&amp;INDEX($E$34:$J$39,$U54,$V54))</f>
        <v/>
      </c>
      <c r="AF54" t="str">
        <f t="array" ref="AF54">IF($U54=0,"",","&amp;INDEX(B$5:B$10,$U54)&amp;INDEX($E$34:$J$39,$U54,$V54))</f>
        <v/>
      </c>
      <c r="AG54" t="str">
        <f t="array" ref="AG54">IF($U54=0,"",","&amp;INDEX(C$5:C$10,$U54)&amp;INDEX($E$34:$J$39,$U54,$V54))</f>
        <v/>
      </c>
      <c r="AH54" t="str">
        <f t="shared" si="2"/>
        <v>血量+&lt;color=#47d110&gt;5200&lt;/color&gt;</v>
      </c>
      <c r="AI54" t="str">
        <f t="shared" si="3"/>
        <v>血量+&lt;color=#47d110&gt;5200&lt;/color&gt;</v>
      </c>
      <c r="AJ54" t="str">
        <f t="shared" si="4"/>
        <v>HP+&lt;color=#47d110&gt;5200&lt;/color&gt;</v>
      </c>
      <c r="AL54" t="str">
        <f>_xlfn.XLOOKUP(AK54,Sheet4!$E$50:$E$118,Sheet4!$F$50:$F$118,"",)</f>
        <v/>
      </c>
      <c r="AM54" s="74" t="str">
        <f t="shared" si="5"/>
        <v>血量+&lt;color=#47d110&gt;5200&lt;/color&gt;</v>
      </c>
      <c r="AN54" s="74" t="str">
        <f t="shared" si="6"/>
        <v>血量+&lt;color=#47d110&gt;5200&lt;/color&gt;</v>
      </c>
      <c r="AO54" s="74" t="str">
        <f>AJ54&amp;_xlfn.XLOOKUP(AK54,Sheet4!$E$50:$E$118,Sheet4!$G$50:$G$118,"",)</f>
        <v>HP+&lt;color=#47d110&gt;5200&lt;/color&gt;</v>
      </c>
    </row>
    <row r="55" spans="12:41" x14ac:dyDescent="0.15">
      <c r="L55">
        <f t="shared" si="0"/>
        <v>10252</v>
      </c>
      <c r="M55">
        <v>52</v>
      </c>
      <c r="N55" s="79">
        <v>52</v>
      </c>
      <c r="O55" s="82">
        <v>3012</v>
      </c>
      <c r="P55" s="82">
        <v>2007</v>
      </c>
      <c r="Q55" s="82"/>
      <c r="R55" s="123">
        <f>BUFF数值!F57</f>
        <v>0.6</v>
      </c>
      <c r="S55" s="88">
        <v>2</v>
      </c>
      <c r="T55" s="89">
        <v>2</v>
      </c>
      <c r="U55" s="88">
        <v>0</v>
      </c>
      <c r="V55">
        <v>1</v>
      </c>
      <c r="W55" t="str" cm="1">
        <f t="array" ref="W55">"{5,1,"&amp;T55&amp;","&amp;_xlfn.CEILING.MATH(INDEX($E$5:$J$10,T55,V55)*R55,100)&amp;",0}"</f>
        <v>{5,1,2,1200,0}</v>
      </c>
      <c r="X55" t="str" cm="1">
        <f t="array" ref="X55">IF(U55=0,"","{5,1,"&amp;U55-3&amp;","&amp;INDEX($E$5:$J$10,U55,V55)/10&amp;",1}")</f>
        <v/>
      </c>
      <c r="Y55" t="str">
        <f t="array" ref="Y55">[1]!LKnum(W55:X55)</f>
        <v>{{5,1,2,1200,0}}</v>
      </c>
      <c r="Z55">
        <v>0</v>
      </c>
      <c r="AA55">
        <f t="array" ref="AA55">INT(IF(U55=0,0,INDEX($E$20:$J$25,U55,V55))+INDEX($E$20:$J$25,T55,V55))</f>
        <v>3000</v>
      </c>
      <c r="AB55" t="str" cm="1">
        <f t="array" ref="AB55">INDEX(A$5:A$10,$T55)&amp;"&lt;color=#47d110&gt;"&amp;_xlfn.CEILING.MATH(INDEX($E$5:$J$10,T55,V55)*R55,100)&amp;"&lt;/color&gt;"</f>
        <v>防御+&lt;color=#47d110&gt;1200&lt;/color&gt;</v>
      </c>
      <c r="AC55" t="str" cm="1">
        <f t="array" ref="AC55">INDEX(B$5:B$10,$T55)&amp;"&lt;color=#47d110&gt;"&amp;_xlfn.CEILING.MATH(INDEX($E$5:$J$10,T55,V55)*R55,100)&amp;"&lt;/color&gt;"</f>
        <v>防禦+&lt;color=#47d110&gt;1200&lt;/color&gt;</v>
      </c>
      <c r="AD55" t="str" cm="1">
        <f t="array" ref="AD55">INDEX(C$5:C$10,$T55)&amp;"&lt;color=#47d110&gt;"&amp;_xlfn.CEILING.MATH(INDEX($E$5:$J$10,T55,V55)*R55,100)&amp;"&lt;/color&gt;"</f>
        <v>DEF+&lt;color=#47d110&gt;1200&lt;/color&gt;</v>
      </c>
      <c r="AE55" t="str">
        <f t="array" ref="AE55">IF($U55=0,"",","&amp;INDEX(A$5:A$10,$U55)&amp;INDEX($E$34:$J$39,$U55,$V55))</f>
        <v/>
      </c>
      <c r="AF55" t="str">
        <f t="array" ref="AF55">IF($U55=0,"",","&amp;INDEX(B$5:B$10,$U55)&amp;INDEX($E$34:$J$39,$U55,$V55))</f>
        <v/>
      </c>
      <c r="AG55" t="str">
        <f t="array" ref="AG55">IF($U55=0,"",","&amp;INDEX(C$5:C$10,$U55)&amp;INDEX($E$34:$J$39,$U55,$V55))</f>
        <v/>
      </c>
      <c r="AH55" t="str">
        <f t="shared" si="2"/>
        <v>防御+&lt;color=#47d110&gt;1200&lt;/color&gt;</v>
      </c>
      <c r="AI55" t="str">
        <f t="shared" si="3"/>
        <v>防禦+&lt;color=#47d110&gt;1200&lt;/color&gt;</v>
      </c>
      <c r="AJ55" t="str">
        <f t="shared" si="4"/>
        <v>DEF+&lt;color=#47d110&gt;1200&lt;/color&gt;</v>
      </c>
      <c r="AL55" t="str">
        <f>_xlfn.XLOOKUP(AK55,Sheet4!$E$50:$E$118,Sheet4!$F$50:$F$118,"",)</f>
        <v/>
      </c>
      <c r="AM55" s="74" t="str">
        <f t="shared" si="5"/>
        <v>防御+&lt;color=#47d110&gt;1200&lt;/color&gt;</v>
      </c>
      <c r="AN55" s="74" t="str">
        <f t="shared" si="6"/>
        <v>防禦+&lt;color=#47d110&gt;1200&lt;/color&gt;</v>
      </c>
      <c r="AO55" s="74" t="str">
        <f>AJ55&amp;_xlfn.XLOOKUP(AK55,Sheet4!$E$50:$E$118,Sheet4!$G$50:$G$118,"",)</f>
        <v>DEF+&lt;color=#47d110&gt;1200&lt;/color&gt;</v>
      </c>
    </row>
    <row r="56" spans="12:41" x14ac:dyDescent="0.15">
      <c r="L56">
        <f t="shared" si="0"/>
        <v>10253</v>
      </c>
      <c r="M56">
        <v>53</v>
      </c>
      <c r="N56" s="79">
        <v>53</v>
      </c>
      <c r="O56" s="82">
        <v>3020</v>
      </c>
      <c r="P56" s="82">
        <v>3001</v>
      </c>
      <c r="Q56" s="82"/>
      <c r="R56" s="123">
        <f>BUFF数值!F58</f>
        <v>0.7</v>
      </c>
      <c r="S56" s="88">
        <v>2</v>
      </c>
      <c r="T56" s="89">
        <v>2</v>
      </c>
      <c r="U56" s="88">
        <v>0</v>
      </c>
      <c r="V56">
        <v>1</v>
      </c>
      <c r="W56" t="str" cm="1">
        <f t="array" ref="W56">"{5,1,"&amp;T56&amp;","&amp;_xlfn.CEILING.MATH(INDEX($E$5:$J$10,T56,V56)*R56,100)&amp;",0}"</f>
        <v>{5,1,2,1400,0}</v>
      </c>
      <c r="X56" t="str" cm="1">
        <f t="array" ref="X56">IF(U56=0,"","{5,1,"&amp;U56-3&amp;","&amp;INDEX($E$5:$J$10,U56,V56)/10&amp;",1}")</f>
        <v/>
      </c>
      <c r="Y56" t="str">
        <f t="array" ref="Y56">[1]!LKnum(W56:X56)</f>
        <v>{{5,1,2,1400,0}}</v>
      </c>
      <c r="Z56">
        <v>0</v>
      </c>
      <c r="AA56">
        <f t="array" ref="AA56">INT(IF(U56=0,0,INDEX($E$20:$J$25,U56,V56))+INDEX($E$20:$J$25,T56,V56))</f>
        <v>3000</v>
      </c>
      <c r="AB56" t="str" cm="1">
        <f t="array" ref="AB56">INDEX(A$5:A$10,$T56)&amp;"&lt;color=#47d110&gt;"&amp;_xlfn.CEILING.MATH(INDEX($E$5:$J$10,T56,V56)*R56,100)&amp;"&lt;/color&gt;"</f>
        <v>防御+&lt;color=#47d110&gt;1400&lt;/color&gt;</v>
      </c>
      <c r="AC56" t="str" cm="1">
        <f t="array" ref="AC56">INDEX(B$5:B$10,$T56)&amp;"&lt;color=#47d110&gt;"&amp;_xlfn.CEILING.MATH(INDEX($E$5:$J$10,T56,V56)*R56,100)&amp;"&lt;/color&gt;"</f>
        <v>防禦+&lt;color=#47d110&gt;1400&lt;/color&gt;</v>
      </c>
      <c r="AD56" t="str" cm="1">
        <f t="array" ref="AD56">INDEX(C$5:C$10,$T56)&amp;"&lt;color=#47d110&gt;"&amp;_xlfn.CEILING.MATH(INDEX($E$5:$J$10,T56,V56)*R56,100)&amp;"&lt;/color&gt;"</f>
        <v>DEF+&lt;color=#47d110&gt;1400&lt;/color&gt;</v>
      </c>
      <c r="AE56" t="str">
        <f t="array" ref="AE56">IF($U56=0,"",","&amp;INDEX(A$5:A$10,$U56)&amp;INDEX($E$34:$J$39,$U56,$V56))</f>
        <v/>
      </c>
      <c r="AF56" t="str">
        <f t="array" ref="AF56">IF($U56=0,"",","&amp;INDEX(B$5:B$10,$U56)&amp;INDEX($E$34:$J$39,$U56,$V56))</f>
        <v/>
      </c>
      <c r="AG56" t="str">
        <f t="array" ref="AG56">IF($U56=0,"",","&amp;INDEX(C$5:C$10,$U56)&amp;INDEX($E$34:$J$39,$U56,$V56))</f>
        <v/>
      </c>
      <c r="AH56" t="str">
        <f t="shared" si="2"/>
        <v>防御+&lt;color=#47d110&gt;1400&lt;/color&gt;</v>
      </c>
      <c r="AI56" t="str">
        <f t="shared" si="3"/>
        <v>防禦+&lt;color=#47d110&gt;1400&lt;/color&gt;</v>
      </c>
      <c r="AJ56" t="str">
        <f t="shared" si="4"/>
        <v>DEF+&lt;color=#47d110&gt;1400&lt;/color&gt;</v>
      </c>
      <c r="AL56" t="str">
        <f>_xlfn.XLOOKUP(AK56,Sheet4!$E$50:$E$118,Sheet4!$F$50:$F$118,"",)</f>
        <v/>
      </c>
      <c r="AM56" s="74" t="str">
        <f t="shared" si="5"/>
        <v>防御+&lt;color=#47d110&gt;1400&lt;/color&gt;</v>
      </c>
      <c r="AN56" s="74" t="str">
        <f t="shared" si="6"/>
        <v>防禦+&lt;color=#47d110&gt;1400&lt;/color&gt;</v>
      </c>
      <c r="AO56" s="74" t="str">
        <f>AJ56&amp;_xlfn.XLOOKUP(AK56,Sheet4!$E$50:$E$118,Sheet4!$G$50:$G$118,"",)</f>
        <v>DEF+&lt;color=#47d110&gt;1400&lt;/color&gt;</v>
      </c>
    </row>
    <row r="57" spans="12:41" x14ac:dyDescent="0.15">
      <c r="L57">
        <f t="shared" si="0"/>
        <v>10254</v>
      </c>
      <c r="M57">
        <v>54</v>
      </c>
      <c r="N57" s="81">
        <v>54</v>
      </c>
      <c r="O57" s="82">
        <v>2007</v>
      </c>
      <c r="P57" s="82">
        <v>2006</v>
      </c>
      <c r="Q57" s="82"/>
      <c r="R57" s="123">
        <f>BUFF数值!F59</f>
        <v>0.45</v>
      </c>
      <c r="S57" s="88">
        <v>2</v>
      </c>
      <c r="T57" s="89">
        <v>2</v>
      </c>
      <c r="U57" s="88">
        <v>0</v>
      </c>
      <c r="V57">
        <v>1</v>
      </c>
      <c r="W57" t="str" cm="1">
        <f t="array" ref="W57">"{5,1,"&amp;T57&amp;","&amp;_xlfn.CEILING.MATH(INDEX($E$5:$J$10,T57,V57)*R57,100)&amp;",0}"</f>
        <v>{5,1,2,900,0}</v>
      </c>
      <c r="X57" t="str" cm="1">
        <f t="array" ref="X57">IF(U57=0,"","{5,1,"&amp;U57-3&amp;","&amp;INDEX($E$5:$J$10,U57,V57)/10&amp;",1}")</f>
        <v/>
      </c>
      <c r="Y57" t="str">
        <f t="array" ref="Y57">[1]!LKnum(W57:X57)</f>
        <v>{{5,1,2,900,0}}</v>
      </c>
      <c r="Z57">
        <v>0</v>
      </c>
      <c r="AA57">
        <f t="array" ref="AA57">INT(IF(U57=0,0,INDEX($E$20:$J$25,U57,V57))+INDEX($E$20:$J$25,T57,V57))</f>
        <v>3000</v>
      </c>
      <c r="AB57" t="str" cm="1">
        <f t="array" ref="AB57">INDEX(A$5:A$10,$T57)&amp;"&lt;color=#47d110&gt;"&amp;_xlfn.CEILING.MATH(INDEX($E$5:$J$10,T57,V57)*R57,100)&amp;"&lt;/color&gt;"</f>
        <v>防御+&lt;color=#47d110&gt;900&lt;/color&gt;</v>
      </c>
      <c r="AC57" t="str" cm="1">
        <f t="array" ref="AC57">INDEX(B$5:B$10,$T57)&amp;"&lt;color=#47d110&gt;"&amp;_xlfn.CEILING.MATH(INDEX($E$5:$J$10,T57,V57)*R57,100)&amp;"&lt;/color&gt;"</f>
        <v>防禦+&lt;color=#47d110&gt;900&lt;/color&gt;</v>
      </c>
      <c r="AD57" t="str" cm="1">
        <f t="array" ref="AD57">INDEX(C$5:C$10,$T57)&amp;"&lt;color=#47d110&gt;"&amp;_xlfn.CEILING.MATH(INDEX($E$5:$J$10,T57,V57)*R57,100)&amp;"&lt;/color&gt;"</f>
        <v>DEF+&lt;color=#47d110&gt;900&lt;/color&gt;</v>
      </c>
      <c r="AE57" t="str">
        <f t="array" ref="AE57">IF($U57=0,"",","&amp;INDEX(A$5:A$10,$U57)&amp;INDEX($E$34:$J$39,$U57,$V57))</f>
        <v/>
      </c>
      <c r="AF57" t="str">
        <f t="array" ref="AF57">IF($U57=0,"",","&amp;INDEX(B$5:B$10,$U57)&amp;INDEX($E$34:$J$39,$U57,$V57))</f>
        <v/>
      </c>
      <c r="AG57" t="str">
        <f t="array" ref="AG57">IF($U57=0,"",","&amp;INDEX(C$5:C$10,$U57)&amp;INDEX($E$34:$J$39,$U57,$V57))</f>
        <v/>
      </c>
      <c r="AH57" t="str">
        <f t="shared" si="2"/>
        <v>防御+&lt;color=#47d110&gt;900&lt;/color&gt;</v>
      </c>
      <c r="AI57" t="str">
        <f t="shared" si="3"/>
        <v>防禦+&lt;color=#47d110&gt;900&lt;/color&gt;</v>
      </c>
      <c r="AJ57" t="str">
        <f t="shared" si="4"/>
        <v>DEF+&lt;color=#47d110&gt;900&lt;/color&gt;</v>
      </c>
      <c r="AL57" t="str">
        <f>_xlfn.XLOOKUP(AK57,Sheet4!$E$50:$E$118,Sheet4!$F$50:$F$118,"",)</f>
        <v/>
      </c>
      <c r="AM57" s="74" t="str">
        <f t="shared" si="5"/>
        <v>防御+&lt;color=#47d110&gt;900&lt;/color&gt;</v>
      </c>
      <c r="AN57" s="74" t="str">
        <f t="shared" si="6"/>
        <v>防禦+&lt;color=#47d110&gt;900&lt;/color&gt;</v>
      </c>
      <c r="AO57" s="74" t="str">
        <f>AJ57&amp;_xlfn.XLOOKUP(AK57,Sheet4!$E$50:$E$118,Sheet4!$G$50:$G$118,"",)</f>
        <v>DEF+&lt;color=#47d110&gt;900&lt;/color&gt;</v>
      </c>
    </row>
    <row r="58" spans="12:41" x14ac:dyDescent="0.15">
      <c r="L58">
        <f t="shared" si="0"/>
        <v>10255</v>
      </c>
      <c r="M58">
        <v>55</v>
      </c>
      <c r="N58" s="79">
        <v>55</v>
      </c>
      <c r="O58" s="82">
        <v>3020</v>
      </c>
      <c r="P58" s="82">
        <v>3005</v>
      </c>
      <c r="Q58" s="82"/>
      <c r="R58" s="123">
        <f>BUFF数值!F60</f>
        <v>0.7</v>
      </c>
      <c r="S58" s="88">
        <v>2</v>
      </c>
      <c r="T58" s="89">
        <v>2</v>
      </c>
      <c r="U58" s="88">
        <v>0</v>
      </c>
      <c r="V58">
        <v>1</v>
      </c>
      <c r="W58" t="str" cm="1">
        <f t="array" ref="W58">"{5,1,"&amp;T58&amp;","&amp;_xlfn.CEILING.MATH(INDEX($E$5:$J$10,T58,V58)*R58,100)&amp;",0}"</f>
        <v>{5,1,2,1400,0}</v>
      </c>
      <c r="X58" t="str" cm="1">
        <f t="array" ref="X58">IF(U58=0,"","{5,1,"&amp;U58-3&amp;","&amp;INDEX($E$5:$J$10,U58,V58)/10&amp;",1}")</f>
        <v/>
      </c>
      <c r="Y58" t="str">
        <f t="array" ref="Y58">[1]!LKnum(W58:X58)</f>
        <v>{{5,1,2,1400,0}}</v>
      </c>
      <c r="Z58">
        <v>0</v>
      </c>
      <c r="AA58">
        <f t="array" ref="AA58">INT(IF(U58=0,0,INDEX($E$20:$J$25,U58,V58))+INDEX($E$20:$J$25,T58,V58))</f>
        <v>3000</v>
      </c>
      <c r="AB58" t="str" cm="1">
        <f t="array" ref="AB58">INDEX(A$5:A$10,$T58)&amp;"&lt;color=#47d110&gt;"&amp;_xlfn.CEILING.MATH(INDEX($E$5:$J$10,T58,V58)*R58,100)&amp;"&lt;/color&gt;"</f>
        <v>防御+&lt;color=#47d110&gt;1400&lt;/color&gt;</v>
      </c>
      <c r="AC58" t="str" cm="1">
        <f t="array" ref="AC58">INDEX(B$5:B$10,$T58)&amp;"&lt;color=#47d110&gt;"&amp;_xlfn.CEILING.MATH(INDEX($E$5:$J$10,T58,V58)*R58,100)&amp;"&lt;/color&gt;"</f>
        <v>防禦+&lt;color=#47d110&gt;1400&lt;/color&gt;</v>
      </c>
      <c r="AD58" t="str" cm="1">
        <f t="array" ref="AD58">INDEX(C$5:C$10,$T58)&amp;"&lt;color=#47d110&gt;"&amp;_xlfn.CEILING.MATH(INDEX($E$5:$J$10,T58,V58)*R58,100)&amp;"&lt;/color&gt;"</f>
        <v>DEF+&lt;color=#47d110&gt;1400&lt;/color&gt;</v>
      </c>
      <c r="AE58" t="str">
        <f t="array" ref="AE58">IF($U58=0,"",","&amp;INDEX(A$5:A$10,$U58)&amp;INDEX($E$34:$J$39,$U58,$V58))</f>
        <v/>
      </c>
      <c r="AF58" t="str">
        <f t="array" ref="AF58">IF($U58=0,"",","&amp;INDEX(B$5:B$10,$U58)&amp;INDEX($E$34:$J$39,$U58,$V58))</f>
        <v/>
      </c>
      <c r="AG58" t="str">
        <f t="array" ref="AG58">IF($U58=0,"",","&amp;INDEX(C$5:C$10,$U58)&amp;INDEX($E$34:$J$39,$U58,$V58))</f>
        <v/>
      </c>
      <c r="AH58" t="str">
        <f t="shared" si="2"/>
        <v>防御+&lt;color=#47d110&gt;1400&lt;/color&gt;</v>
      </c>
      <c r="AI58" t="str">
        <f t="shared" si="3"/>
        <v>防禦+&lt;color=#47d110&gt;1400&lt;/color&gt;</v>
      </c>
      <c r="AJ58" t="str">
        <f t="shared" si="4"/>
        <v>DEF+&lt;color=#47d110&gt;1400&lt;/color&gt;</v>
      </c>
      <c r="AL58" t="str">
        <f>_xlfn.XLOOKUP(AK58,Sheet4!$E$50:$E$118,Sheet4!$F$50:$F$118,"",)</f>
        <v/>
      </c>
      <c r="AM58" s="74" t="str">
        <f t="shared" si="5"/>
        <v>防御+&lt;color=#47d110&gt;1400&lt;/color&gt;</v>
      </c>
      <c r="AN58" s="74" t="str">
        <f t="shared" si="6"/>
        <v>防禦+&lt;color=#47d110&gt;1400&lt;/color&gt;</v>
      </c>
      <c r="AO58" s="74" t="str">
        <f>AJ58&amp;_xlfn.XLOOKUP(AK58,Sheet4!$E$50:$E$118,Sheet4!$G$50:$G$118,"",)</f>
        <v>DEF+&lt;color=#47d110&gt;1400&lt;/color&gt;</v>
      </c>
    </row>
    <row r="59" spans="12:41" x14ac:dyDescent="0.15">
      <c r="L59">
        <f t="shared" si="0"/>
        <v>10256</v>
      </c>
      <c r="M59">
        <v>56</v>
      </c>
      <c r="N59" s="81">
        <v>56</v>
      </c>
      <c r="O59" s="82">
        <v>3003</v>
      </c>
      <c r="P59" s="84">
        <v>2017</v>
      </c>
      <c r="Q59" s="82"/>
      <c r="R59" s="123">
        <f>BUFF数值!F61</f>
        <v>0.6</v>
      </c>
      <c r="S59" s="88">
        <v>2</v>
      </c>
      <c r="T59" s="89">
        <v>2</v>
      </c>
      <c r="U59" s="88">
        <v>0</v>
      </c>
      <c r="V59">
        <v>1</v>
      </c>
      <c r="W59" t="str" cm="1">
        <f t="array" ref="W59">"{5,1,"&amp;T59&amp;","&amp;_xlfn.CEILING.MATH(INDEX($E$5:$J$10,T59,V59)*R59,100)&amp;",0}"</f>
        <v>{5,1,2,1200,0}</v>
      </c>
      <c r="X59" t="str" cm="1">
        <f t="array" ref="X59">IF(U59=0,"","{5,1,"&amp;U59-3&amp;","&amp;INDEX($E$5:$J$10,U59,V59)/10&amp;",1}")</f>
        <v/>
      </c>
      <c r="Y59" t="str">
        <f t="array" ref="Y59">[1]!LKnum(W59:X59)</f>
        <v>{{5,1,2,1200,0}}</v>
      </c>
      <c r="Z59">
        <v>0</v>
      </c>
      <c r="AA59">
        <f t="array" ref="AA59">INT(IF(U59=0,0,INDEX($E$20:$J$25,U59,V59))+INDEX($E$20:$J$25,T59,V59))</f>
        <v>3000</v>
      </c>
      <c r="AB59" t="str" cm="1">
        <f t="array" ref="AB59">INDEX(A$5:A$10,$T59)&amp;"&lt;color=#47d110&gt;"&amp;_xlfn.CEILING.MATH(INDEX($E$5:$J$10,T59,V59)*R59,100)&amp;"&lt;/color&gt;"</f>
        <v>防御+&lt;color=#47d110&gt;1200&lt;/color&gt;</v>
      </c>
      <c r="AC59" t="str" cm="1">
        <f t="array" ref="AC59">INDEX(B$5:B$10,$T59)&amp;"&lt;color=#47d110&gt;"&amp;_xlfn.CEILING.MATH(INDEX($E$5:$J$10,T59,V59)*R59,100)&amp;"&lt;/color&gt;"</f>
        <v>防禦+&lt;color=#47d110&gt;1200&lt;/color&gt;</v>
      </c>
      <c r="AD59" t="str" cm="1">
        <f t="array" ref="AD59">INDEX(C$5:C$10,$T59)&amp;"&lt;color=#47d110&gt;"&amp;_xlfn.CEILING.MATH(INDEX($E$5:$J$10,T59,V59)*R59,100)&amp;"&lt;/color&gt;"</f>
        <v>DEF+&lt;color=#47d110&gt;1200&lt;/color&gt;</v>
      </c>
      <c r="AE59" t="str">
        <f t="array" ref="AE59">IF($U59=0,"",","&amp;INDEX(A$5:A$10,$U59)&amp;INDEX($E$34:$J$39,$U59,$V59))</f>
        <v/>
      </c>
      <c r="AF59" t="str">
        <f t="array" ref="AF59">IF($U59=0,"",","&amp;INDEX(B$5:B$10,$U59)&amp;INDEX($E$34:$J$39,$U59,$V59))</f>
        <v/>
      </c>
      <c r="AG59" t="str">
        <f t="array" ref="AG59">IF($U59=0,"",","&amp;INDEX(C$5:C$10,$U59)&amp;INDEX($E$34:$J$39,$U59,$V59))</f>
        <v/>
      </c>
      <c r="AH59" t="str">
        <f t="shared" si="2"/>
        <v>防御+&lt;color=#47d110&gt;1200&lt;/color&gt;</v>
      </c>
      <c r="AI59" t="str">
        <f t="shared" si="3"/>
        <v>防禦+&lt;color=#47d110&gt;1200&lt;/color&gt;</v>
      </c>
      <c r="AJ59" t="str">
        <f t="shared" si="4"/>
        <v>DEF+&lt;color=#47d110&gt;1200&lt;/color&gt;</v>
      </c>
      <c r="AL59" t="str">
        <f>_xlfn.XLOOKUP(AK59,Sheet4!$E$50:$E$118,Sheet4!$F$50:$F$118,"",)</f>
        <v/>
      </c>
      <c r="AM59" s="74" t="str">
        <f t="shared" si="5"/>
        <v>防御+&lt;color=#47d110&gt;1200&lt;/color&gt;</v>
      </c>
      <c r="AN59" s="74" t="str">
        <f t="shared" si="6"/>
        <v>防禦+&lt;color=#47d110&gt;1200&lt;/color&gt;</v>
      </c>
      <c r="AO59" s="74" t="str">
        <f>AJ59&amp;_xlfn.XLOOKUP(AK59,Sheet4!$E$50:$E$118,Sheet4!$G$50:$G$118,"",)</f>
        <v>DEF+&lt;color=#47d110&gt;1200&lt;/color&gt;</v>
      </c>
    </row>
    <row r="60" spans="12:41" x14ac:dyDescent="0.15">
      <c r="L60">
        <f t="shared" si="0"/>
        <v>10257</v>
      </c>
      <c r="M60">
        <v>57</v>
      </c>
      <c r="N60" s="79">
        <v>57</v>
      </c>
      <c r="O60" s="82">
        <v>2013</v>
      </c>
      <c r="P60" s="82">
        <v>2008</v>
      </c>
      <c r="Q60" s="82"/>
      <c r="R60" s="123">
        <f>BUFF数值!F62</f>
        <v>0.45</v>
      </c>
      <c r="S60" s="88">
        <v>2</v>
      </c>
      <c r="T60" s="89">
        <v>3</v>
      </c>
      <c r="U60" s="88">
        <v>0</v>
      </c>
      <c r="V60">
        <v>1</v>
      </c>
      <c r="W60" t="str" cm="1">
        <f t="array" ref="W60">"{5,1,"&amp;T60&amp;","&amp;_xlfn.CEILING.MATH(INDEX($E$5:$J$10,T60,V60)*R60,100)&amp;",0}"</f>
        <v>{5,1,3,5200,0}</v>
      </c>
      <c r="X60" t="str" cm="1">
        <f t="array" ref="X60">IF(U60=0,"","{5,1,"&amp;U60-3&amp;","&amp;INDEX($E$5:$J$10,U60,V60)/10&amp;",1}")</f>
        <v/>
      </c>
      <c r="Y60" t="str">
        <f t="array" ref="Y60">[1]!LKnum(W60:X60)</f>
        <v>{{5,1,3,5200,0}}</v>
      </c>
      <c r="Z60">
        <v>8</v>
      </c>
      <c r="AA60">
        <f t="array" ref="AA60">INT(IF(U60=0,0,INDEX($E$20:$J$25,U60,V60))+INDEX($E$20:$J$25,T60,V60))</f>
        <v>1495</v>
      </c>
      <c r="AB60" t="str" cm="1">
        <f t="array" ref="AB60">INDEX(A$5:A$10,$T60)&amp;"&lt;color=#47d110&gt;"&amp;_xlfn.CEILING.MATH(INDEX($E$5:$J$10,T60,V60)*R60,100)&amp;"&lt;/color&gt;"</f>
        <v>血量+&lt;color=#47d110&gt;5200&lt;/color&gt;</v>
      </c>
      <c r="AC60" t="str" cm="1">
        <f t="array" ref="AC60">INDEX(B$5:B$10,$T60)&amp;"&lt;color=#47d110&gt;"&amp;_xlfn.CEILING.MATH(INDEX($E$5:$J$10,T60,V60)*R60,100)&amp;"&lt;/color&gt;"</f>
        <v>血量+&lt;color=#47d110&gt;5200&lt;/color&gt;</v>
      </c>
      <c r="AD60" t="str" cm="1">
        <f t="array" ref="AD60">INDEX(C$5:C$10,$T60)&amp;"&lt;color=#47d110&gt;"&amp;_xlfn.CEILING.MATH(INDEX($E$5:$J$10,T60,V60)*R60,100)&amp;"&lt;/color&gt;"</f>
        <v>HP+&lt;color=#47d110&gt;5200&lt;/color&gt;</v>
      </c>
      <c r="AE60" t="str">
        <f t="array" ref="AE60">IF($U60=0,"",","&amp;INDEX(A$5:A$10,$U60)&amp;INDEX($E$34:$J$39,$U60,$V60))</f>
        <v/>
      </c>
      <c r="AF60" t="str">
        <f t="array" ref="AF60">IF($U60=0,"",","&amp;INDEX(B$5:B$10,$U60)&amp;INDEX($E$34:$J$39,$U60,$V60))</f>
        <v/>
      </c>
      <c r="AG60" t="str">
        <f t="array" ref="AG60">IF($U60=0,"",","&amp;INDEX(C$5:C$10,$U60)&amp;INDEX($E$34:$J$39,$U60,$V60))</f>
        <v/>
      </c>
      <c r="AH60" t="str">
        <f t="shared" si="2"/>
        <v>血量+&lt;color=#47d110&gt;5200&lt;/color&gt;</v>
      </c>
      <c r="AI60" t="str">
        <f t="shared" si="3"/>
        <v>血量+&lt;color=#47d110&gt;5200&lt;/color&gt;</v>
      </c>
      <c r="AJ60" t="str">
        <f t="shared" si="4"/>
        <v>HP+&lt;color=#47d110&gt;5200&lt;/color&gt;</v>
      </c>
      <c r="AL60" t="str">
        <f>_xlfn.XLOOKUP(AK60,Sheet4!$E$50:$E$118,Sheet4!$F$50:$F$118,"",)</f>
        <v/>
      </c>
      <c r="AM60" s="74" t="str">
        <f t="shared" si="5"/>
        <v>血量+&lt;color=#47d110&gt;5200&lt;/color&gt;</v>
      </c>
      <c r="AN60" s="74" t="str">
        <f t="shared" si="6"/>
        <v>血量+&lt;color=#47d110&gt;5200&lt;/color&gt;</v>
      </c>
      <c r="AO60" s="74" t="str">
        <f>AJ60&amp;_xlfn.XLOOKUP(AK60,Sheet4!$E$50:$E$118,Sheet4!$G$50:$G$118,"",)</f>
        <v>HP+&lt;color=#47d110&gt;5200&lt;/color&gt;</v>
      </c>
    </row>
    <row r="61" spans="12:41" x14ac:dyDescent="0.15">
      <c r="L61">
        <f t="shared" si="0"/>
        <v>10258</v>
      </c>
      <c r="M61">
        <v>58</v>
      </c>
      <c r="N61" s="81">
        <v>58</v>
      </c>
      <c r="O61" s="82">
        <v>3004</v>
      </c>
      <c r="P61" s="82">
        <v>2000</v>
      </c>
      <c r="Q61" s="82"/>
      <c r="R61" s="123">
        <f>BUFF数值!F63</f>
        <v>0.6</v>
      </c>
      <c r="S61" s="88">
        <v>2</v>
      </c>
      <c r="T61" s="89">
        <v>1</v>
      </c>
      <c r="U61" s="88">
        <v>0</v>
      </c>
      <c r="V61">
        <v>1</v>
      </c>
      <c r="W61" t="str" cm="1">
        <f t="array" ref="W61">"{5,1,"&amp;T61&amp;","&amp;_xlfn.CEILING.MATH(INDEX($E$5:$J$10,T61,V61)*R61,100)&amp;",0}"</f>
        <v>{5,1,1,900,0}</v>
      </c>
      <c r="X61" t="str" cm="1">
        <f t="array" ref="X61">IF(U61=0,"","{5,1,"&amp;U61-3&amp;","&amp;INDEX($E$5:$J$10,U61,V61)/10&amp;",1}")</f>
        <v/>
      </c>
      <c r="Y61" t="str">
        <f t="array" ref="Y61">[1]!LKnum(W61:X61)</f>
        <v>{{5,1,1,900,0}}</v>
      </c>
      <c r="Z61">
        <v>8</v>
      </c>
      <c r="AA61">
        <f t="array" ref="AA61">INT(IF(U61=0,0,INDEX($E$20:$J$25,U61,V61))+INDEX($E$20:$J$25,T61,V61))</f>
        <v>1500</v>
      </c>
      <c r="AB61" t="str" cm="1">
        <f t="array" ref="AB61">INDEX(A$5:A$10,$T61)&amp;"&lt;color=#47d110&gt;"&amp;_xlfn.CEILING.MATH(INDEX($E$5:$J$10,T61,V61)*R61,100)&amp;"&lt;/color&gt;"</f>
        <v>攻击+&lt;color=#47d110&gt;900&lt;/color&gt;</v>
      </c>
      <c r="AC61" t="str" cm="1">
        <f t="array" ref="AC61">INDEX(B$5:B$10,$T61)&amp;"&lt;color=#47d110&gt;"&amp;_xlfn.CEILING.MATH(INDEX($E$5:$J$10,T61,V61)*R61,100)&amp;"&lt;/color&gt;"</f>
        <v>攻擊+&lt;color=#47d110&gt;900&lt;/color&gt;</v>
      </c>
      <c r="AD61" t="str" cm="1">
        <f t="array" ref="AD61">INDEX(C$5:C$10,$T61)&amp;"&lt;color=#47d110&gt;"&amp;_xlfn.CEILING.MATH(INDEX($E$5:$J$10,T61,V61)*R61,100)&amp;"&lt;/color&gt;"</f>
        <v>ATK+&lt;color=#47d110&gt;900&lt;/color&gt;</v>
      </c>
      <c r="AE61" t="str">
        <f t="array" ref="AE61">IF($U61=0,"",","&amp;INDEX(A$5:A$10,$U61)&amp;INDEX($E$34:$J$39,$U61,$V61))</f>
        <v/>
      </c>
      <c r="AF61" t="str">
        <f t="array" ref="AF61">IF($U61=0,"",","&amp;INDEX(B$5:B$10,$U61)&amp;INDEX($E$34:$J$39,$U61,$V61))</f>
        <v/>
      </c>
      <c r="AG61" t="str">
        <f t="array" ref="AG61">IF($U61=0,"",","&amp;INDEX(C$5:C$10,$U61)&amp;INDEX($E$34:$J$39,$U61,$V61))</f>
        <v/>
      </c>
      <c r="AH61" t="str">
        <f t="shared" si="2"/>
        <v>攻击+&lt;color=#47d110&gt;900&lt;/color&gt;</v>
      </c>
      <c r="AI61" t="str">
        <f t="shared" si="3"/>
        <v>攻擊+&lt;color=#47d110&gt;900&lt;/color&gt;</v>
      </c>
      <c r="AJ61" t="str">
        <f t="shared" si="4"/>
        <v>ATK+&lt;color=#47d110&gt;900&lt;/color&gt;</v>
      </c>
      <c r="AL61" t="str">
        <f>_xlfn.XLOOKUP(AK61,Sheet4!$E$50:$E$118,Sheet4!$F$50:$F$118,"",)</f>
        <v/>
      </c>
      <c r="AM61" s="74" t="str">
        <f t="shared" si="5"/>
        <v>攻击+&lt;color=#47d110&gt;900&lt;/color&gt;</v>
      </c>
      <c r="AN61" s="74" t="str">
        <f t="shared" si="6"/>
        <v>攻擊+&lt;color=#47d110&gt;900&lt;/color&gt;</v>
      </c>
      <c r="AO61" s="74" t="str">
        <f>AJ61&amp;_xlfn.XLOOKUP(AK61,Sheet4!$E$50:$E$118,Sheet4!$G$50:$G$118,"",)</f>
        <v>ATK+&lt;color=#47d110&gt;900&lt;/color&gt;</v>
      </c>
    </row>
    <row r="62" spans="12:41" x14ac:dyDescent="0.15">
      <c r="L62">
        <f t="shared" si="0"/>
        <v>10259</v>
      </c>
      <c r="M62">
        <v>59</v>
      </c>
      <c r="N62" s="79">
        <v>59</v>
      </c>
      <c r="O62" s="82">
        <v>3015</v>
      </c>
      <c r="P62" s="82">
        <v>2009</v>
      </c>
      <c r="Q62" s="82"/>
      <c r="R62" s="123">
        <f>BUFF数值!F64</f>
        <v>0.6</v>
      </c>
      <c r="S62" s="88">
        <v>2</v>
      </c>
      <c r="T62" s="89">
        <v>2</v>
      </c>
      <c r="U62" s="88">
        <v>0</v>
      </c>
      <c r="V62">
        <v>1</v>
      </c>
      <c r="W62" t="str" cm="1">
        <f t="array" ref="W62">"{5,1,"&amp;T62&amp;","&amp;_xlfn.CEILING.MATH(INDEX($E$5:$J$10,T62,V62)*R62,100)&amp;",0}"</f>
        <v>{5,1,2,1200,0}</v>
      </c>
      <c r="X62" t="str" cm="1">
        <f t="array" ref="X62">IF(U62=0,"","{5,1,"&amp;U62-3&amp;","&amp;INDEX($E$5:$J$10,U62,V62)/10&amp;",1}")</f>
        <v/>
      </c>
      <c r="Y62" t="str">
        <f t="array" ref="Y62">[1]!LKnum(W62:X62)</f>
        <v>{{5,1,2,1200,0}}</v>
      </c>
      <c r="Z62">
        <v>8</v>
      </c>
      <c r="AA62">
        <f t="array" ref="AA62">INT(IF(U62=0,0,INDEX($E$20:$J$25,U62,V62))+INDEX($E$20:$J$25,T62,V62))</f>
        <v>3000</v>
      </c>
      <c r="AB62" t="str" cm="1">
        <f t="array" ref="AB62">INDEX(A$5:A$10,$T62)&amp;"&lt;color=#47d110&gt;"&amp;_xlfn.CEILING.MATH(INDEX($E$5:$J$10,T62,V62)*R62,100)&amp;"&lt;/color&gt;"</f>
        <v>防御+&lt;color=#47d110&gt;1200&lt;/color&gt;</v>
      </c>
      <c r="AC62" t="str" cm="1">
        <f t="array" ref="AC62">INDEX(B$5:B$10,$T62)&amp;"&lt;color=#47d110&gt;"&amp;_xlfn.CEILING.MATH(INDEX($E$5:$J$10,T62,V62)*R62,100)&amp;"&lt;/color&gt;"</f>
        <v>防禦+&lt;color=#47d110&gt;1200&lt;/color&gt;</v>
      </c>
      <c r="AD62" t="str" cm="1">
        <f t="array" ref="AD62">INDEX(C$5:C$10,$T62)&amp;"&lt;color=#47d110&gt;"&amp;_xlfn.CEILING.MATH(INDEX($E$5:$J$10,T62,V62)*R62,100)&amp;"&lt;/color&gt;"</f>
        <v>DEF+&lt;color=#47d110&gt;1200&lt;/color&gt;</v>
      </c>
      <c r="AE62" t="str">
        <f t="array" ref="AE62">IF($U62=0,"",","&amp;INDEX(A$5:A$10,$U62)&amp;INDEX($E$34:$J$39,$U62,$V62))</f>
        <v/>
      </c>
      <c r="AF62" t="str">
        <f t="array" ref="AF62">IF($U62=0,"",","&amp;INDEX(B$5:B$10,$U62)&amp;INDEX($E$34:$J$39,$U62,$V62))</f>
        <v/>
      </c>
      <c r="AG62" t="str">
        <f t="array" ref="AG62">IF($U62=0,"",","&amp;INDEX(C$5:C$10,$U62)&amp;INDEX($E$34:$J$39,$U62,$V62))</f>
        <v/>
      </c>
      <c r="AH62" t="str">
        <f t="shared" si="2"/>
        <v>防御+&lt;color=#47d110&gt;1200&lt;/color&gt;</v>
      </c>
      <c r="AI62" t="str">
        <f t="shared" si="3"/>
        <v>防禦+&lt;color=#47d110&gt;1200&lt;/color&gt;</v>
      </c>
      <c r="AJ62" t="str">
        <f t="shared" si="4"/>
        <v>DEF+&lt;color=#47d110&gt;1200&lt;/color&gt;</v>
      </c>
      <c r="AL62" t="str">
        <f>_xlfn.XLOOKUP(AK62,Sheet4!$E$50:$E$118,Sheet4!$F$50:$F$118,"",)</f>
        <v/>
      </c>
      <c r="AM62" s="74" t="str">
        <f t="shared" si="5"/>
        <v>防御+&lt;color=#47d110&gt;1200&lt;/color&gt;</v>
      </c>
      <c r="AN62" s="74" t="str">
        <f t="shared" si="6"/>
        <v>防禦+&lt;color=#47d110&gt;1200&lt;/color&gt;</v>
      </c>
      <c r="AO62" s="74" t="str">
        <f>AJ62&amp;_xlfn.XLOOKUP(AK62,Sheet4!$E$50:$E$118,Sheet4!$G$50:$G$118,"",)</f>
        <v>DEF+&lt;color=#47d110&gt;1200&lt;/color&gt;</v>
      </c>
    </row>
    <row r="63" spans="12:41" x14ac:dyDescent="0.15">
      <c r="L63">
        <f t="shared" si="0"/>
        <v>10260</v>
      </c>
      <c r="M63">
        <v>60</v>
      </c>
      <c r="N63" s="79">
        <v>60</v>
      </c>
      <c r="O63" s="82">
        <v>3021</v>
      </c>
      <c r="P63" s="82">
        <v>2016</v>
      </c>
      <c r="Q63" s="82"/>
      <c r="R63" s="123">
        <f>BUFF数值!F65</f>
        <v>0.6</v>
      </c>
      <c r="S63" s="88">
        <v>2</v>
      </c>
      <c r="T63" s="89">
        <v>1</v>
      </c>
      <c r="U63" s="88">
        <v>0</v>
      </c>
      <c r="V63">
        <v>1</v>
      </c>
      <c r="W63" t="str" cm="1">
        <f t="array" ref="W63">"{5,1,"&amp;T63&amp;","&amp;_xlfn.CEILING.MATH(INDEX($E$5:$J$10,T63,V63)*R63,100)&amp;",0}"</f>
        <v>{5,1,1,900,0}</v>
      </c>
      <c r="X63" t="str" cm="1">
        <f t="array" ref="X63">IF(U63=0,"","{5,1,"&amp;U63-3&amp;","&amp;INDEX($E$5:$J$10,U63,V63)/10&amp;",1}")</f>
        <v/>
      </c>
      <c r="Y63" t="str">
        <f t="array" ref="Y63">[1]!LKnum(W63:X63)</f>
        <v>{{5,1,1,900,0}}</v>
      </c>
      <c r="Z63">
        <v>8</v>
      </c>
      <c r="AA63">
        <f t="array" ref="AA63">INT(IF(U63=0,0,INDEX($E$20:$J$25,U63,V63))+INDEX($E$20:$J$25,T63,V63))</f>
        <v>1500</v>
      </c>
      <c r="AB63" t="str" cm="1">
        <f t="array" ref="AB63">INDEX(A$5:A$10,$T63)&amp;"&lt;color=#47d110&gt;"&amp;_xlfn.CEILING.MATH(INDEX($E$5:$J$10,T63,V63)*R63,100)&amp;"&lt;/color&gt;"</f>
        <v>攻击+&lt;color=#47d110&gt;900&lt;/color&gt;</v>
      </c>
      <c r="AC63" t="str" cm="1">
        <f t="array" ref="AC63">INDEX(B$5:B$10,$T63)&amp;"&lt;color=#47d110&gt;"&amp;_xlfn.CEILING.MATH(INDEX($E$5:$J$10,T63,V63)*R63,100)&amp;"&lt;/color&gt;"</f>
        <v>攻擊+&lt;color=#47d110&gt;900&lt;/color&gt;</v>
      </c>
      <c r="AD63" t="str" cm="1">
        <f t="array" ref="AD63">INDEX(C$5:C$10,$T63)&amp;"&lt;color=#47d110&gt;"&amp;_xlfn.CEILING.MATH(INDEX($E$5:$J$10,T63,V63)*R63,100)&amp;"&lt;/color&gt;"</f>
        <v>ATK+&lt;color=#47d110&gt;900&lt;/color&gt;</v>
      </c>
      <c r="AE63" t="str">
        <f t="array" ref="AE63">IF($U63=0,"",","&amp;INDEX(A$5:A$10,$U63)&amp;INDEX($E$34:$J$39,$U63,$V63))</f>
        <v/>
      </c>
      <c r="AF63" t="str">
        <f t="array" ref="AF63">IF($U63=0,"",","&amp;INDEX(B$5:B$10,$U63)&amp;INDEX($E$34:$J$39,$U63,$V63))</f>
        <v/>
      </c>
      <c r="AG63" t="str">
        <f t="array" ref="AG63">IF($U63=0,"",","&amp;INDEX(C$5:C$10,$U63)&amp;INDEX($E$34:$J$39,$U63,$V63))</f>
        <v/>
      </c>
      <c r="AH63" t="str">
        <f t="shared" si="2"/>
        <v>攻击+&lt;color=#47d110&gt;900&lt;/color&gt;</v>
      </c>
      <c r="AI63" t="str">
        <f t="shared" si="3"/>
        <v>攻擊+&lt;color=#47d110&gt;900&lt;/color&gt;</v>
      </c>
      <c r="AJ63" t="str">
        <f t="shared" si="4"/>
        <v>ATK+&lt;color=#47d110&gt;900&lt;/color&gt;</v>
      </c>
      <c r="AL63" t="str">
        <f>_xlfn.XLOOKUP(AK63,Sheet4!$E$50:$E$118,Sheet4!$F$50:$F$118,"",)</f>
        <v/>
      </c>
      <c r="AM63" s="74" t="str">
        <f t="shared" si="5"/>
        <v>攻击+&lt;color=#47d110&gt;900&lt;/color&gt;</v>
      </c>
      <c r="AN63" s="74" t="str">
        <f t="shared" si="6"/>
        <v>攻擊+&lt;color=#47d110&gt;900&lt;/color&gt;</v>
      </c>
      <c r="AO63" s="74" t="str">
        <f>AJ63&amp;_xlfn.XLOOKUP(AK63,Sheet4!$E$50:$E$118,Sheet4!$G$50:$G$118,"",)</f>
        <v>ATK+&lt;color=#47d110&gt;900&lt;/color&gt;</v>
      </c>
    </row>
    <row r="64" spans="12:41" x14ac:dyDescent="0.15">
      <c r="L64">
        <f t="shared" si="0"/>
        <v>10261</v>
      </c>
      <c r="M64">
        <v>61</v>
      </c>
      <c r="N64" s="79">
        <v>61</v>
      </c>
      <c r="O64" s="82">
        <v>3009</v>
      </c>
      <c r="P64" s="82">
        <v>3006</v>
      </c>
      <c r="Q64" s="82"/>
      <c r="R64" s="123">
        <f>BUFF数值!F66</f>
        <v>0.7</v>
      </c>
      <c r="S64" s="88">
        <v>2</v>
      </c>
      <c r="T64" s="89">
        <v>2</v>
      </c>
      <c r="U64" s="88">
        <v>0</v>
      </c>
      <c r="V64" s="3">
        <v>1</v>
      </c>
      <c r="W64" t="str" cm="1">
        <f t="array" ref="W64">"{5,1,"&amp;T64&amp;","&amp;_xlfn.CEILING.MATH(INDEX($E$5:$J$10,T64,V64)*R64,100)&amp;",0}"</f>
        <v>{5,1,2,1400,0}</v>
      </c>
      <c r="X64" t="str" cm="1">
        <f t="array" ref="X64">IF(U64=0,"","{5,1,"&amp;U64-3&amp;","&amp;INDEX($E$5:$J$10,U64,V64)/10&amp;",1}")</f>
        <v/>
      </c>
      <c r="Y64" t="str">
        <f t="array" ref="Y64">[1]!LKnum(W64:X64)</f>
        <v>{{5,1,2,1400,0}}</v>
      </c>
      <c r="Z64" s="3">
        <v>16</v>
      </c>
      <c r="AA64">
        <f t="array" ref="AA64">INT(IF(U64=0,0,INDEX($E$20:$J$25,U64,V64))+INDEX($E$20:$J$25,T64,V64))</f>
        <v>3000</v>
      </c>
      <c r="AB64" t="str" cm="1">
        <f t="array" ref="AB64">INDEX(A$5:A$10,$T64)&amp;"&lt;color=#47d110&gt;"&amp;_xlfn.CEILING.MATH(INDEX($E$5:$J$10,T64,V64)*R64,100)&amp;"&lt;/color&gt;"</f>
        <v>防御+&lt;color=#47d110&gt;1400&lt;/color&gt;</v>
      </c>
      <c r="AC64" t="str" cm="1">
        <f t="array" ref="AC64">INDEX(B$5:B$10,$T64)&amp;"&lt;color=#47d110&gt;"&amp;_xlfn.CEILING.MATH(INDEX($E$5:$J$10,T64,V64)*R64,100)&amp;"&lt;/color&gt;"</f>
        <v>防禦+&lt;color=#47d110&gt;1400&lt;/color&gt;</v>
      </c>
      <c r="AD64" t="str" cm="1">
        <f t="array" ref="AD64">INDEX(C$5:C$10,$T64)&amp;"&lt;color=#47d110&gt;"&amp;_xlfn.CEILING.MATH(INDEX($E$5:$J$10,T64,V64)*R64,100)&amp;"&lt;/color&gt;"</f>
        <v>DEF+&lt;color=#47d110&gt;1400&lt;/color&gt;</v>
      </c>
      <c r="AE64" t="str">
        <f t="array" ref="AE64">IF($U64=0,"",","&amp;INDEX(A$5:A$10,$U64)&amp;INDEX($E$34:$J$39,$U64,$V64))</f>
        <v/>
      </c>
      <c r="AF64" t="str">
        <f t="array" ref="AF64">IF($U64=0,"",","&amp;INDEX(B$5:B$10,$U64)&amp;INDEX($E$34:$J$39,$U64,$V64))</f>
        <v/>
      </c>
      <c r="AG64" t="str">
        <f t="array" ref="AG64">IF($U64=0,"",","&amp;INDEX(C$5:C$10,$U64)&amp;INDEX($E$34:$J$39,$U64,$V64))</f>
        <v/>
      </c>
      <c r="AH64" t="str">
        <f t="shared" si="2"/>
        <v>防御+&lt;color=#47d110&gt;1400&lt;/color&gt;</v>
      </c>
      <c r="AI64" t="str">
        <f t="shared" si="3"/>
        <v>防禦+&lt;color=#47d110&gt;1400&lt;/color&gt;</v>
      </c>
      <c r="AJ64" t="str">
        <f t="shared" si="4"/>
        <v>DEF+&lt;color=#47d110&gt;1400&lt;/color&gt;</v>
      </c>
      <c r="AL64" t="str">
        <f>_xlfn.XLOOKUP(AK64,Sheet4!$E$50:$E$118,Sheet4!$F$50:$F$118,"",)</f>
        <v/>
      </c>
      <c r="AM64" s="74" t="str">
        <f t="shared" si="5"/>
        <v>防御+&lt;color=#47d110&gt;1400&lt;/color&gt;</v>
      </c>
      <c r="AN64" s="74" t="str">
        <f t="shared" si="6"/>
        <v>防禦+&lt;color=#47d110&gt;1400&lt;/color&gt;</v>
      </c>
      <c r="AO64" s="74" t="str">
        <f>AJ64&amp;_xlfn.XLOOKUP(AK64,Sheet4!$E$50:$E$118,Sheet4!$G$50:$G$118,"",)</f>
        <v>DEF+&lt;color=#47d110&gt;1400&lt;/color&gt;</v>
      </c>
    </row>
    <row r="65" spans="5:41" x14ac:dyDescent="0.15">
      <c r="L65">
        <f t="shared" si="0"/>
        <v>10262</v>
      </c>
      <c r="M65">
        <v>62</v>
      </c>
      <c r="N65" s="81">
        <v>62</v>
      </c>
      <c r="O65" s="82">
        <v>3013</v>
      </c>
      <c r="P65" s="82">
        <v>2004</v>
      </c>
      <c r="Q65" s="82"/>
      <c r="R65" s="123">
        <f>BUFF数值!F67</f>
        <v>0.6</v>
      </c>
      <c r="S65" s="88">
        <v>2</v>
      </c>
      <c r="T65" s="89">
        <v>1</v>
      </c>
      <c r="U65" s="88">
        <v>0</v>
      </c>
      <c r="V65" s="3">
        <v>1</v>
      </c>
      <c r="W65" t="str" cm="1">
        <f t="array" ref="W65">"{5,1,"&amp;T65&amp;","&amp;_xlfn.CEILING.MATH(INDEX($E$5:$J$10,T65,V65)*R65,100)&amp;",0}"</f>
        <v>{5,1,1,900,0}</v>
      </c>
      <c r="X65" t="str" cm="1">
        <f t="array" ref="X65">IF(U65=0,"","{5,1,"&amp;U65-3&amp;","&amp;INDEX($E$5:$J$10,U65,V65)/10&amp;",1}")</f>
        <v/>
      </c>
      <c r="Y65" t="str">
        <f t="array" ref="Y65">[1]!LKnum(W65:X65)</f>
        <v>{{5,1,1,900,0}}</v>
      </c>
      <c r="Z65" s="3">
        <v>16</v>
      </c>
      <c r="AA65">
        <f t="array" ref="AA65">INT(IF(U65=0,0,INDEX($E$20:$J$25,U65,V65))+INDEX($E$20:$J$25,T65,V65))</f>
        <v>1500</v>
      </c>
      <c r="AB65" t="str" cm="1">
        <f t="array" ref="AB65">INDEX(A$5:A$10,$T65)&amp;"&lt;color=#47d110&gt;"&amp;_xlfn.CEILING.MATH(INDEX($E$5:$J$10,T65,V65)*R65,100)&amp;"&lt;/color&gt;"</f>
        <v>攻击+&lt;color=#47d110&gt;900&lt;/color&gt;</v>
      </c>
      <c r="AC65" t="str" cm="1">
        <f t="array" ref="AC65">INDEX(B$5:B$10,$T65)&amp;"&lt;color=#47d110&gt;"&amp;_xlfn.CEILING.MATH(INDEX($E$5:$J$10,T65,V65)*R65,100)&amp;"&lt;/color&gt;"</f>
        <v>攻擊+&lt;color=#47d110&gt;900&lt;/color&gt;</v>
      </c>
      <c r="AD65" t="str" cm="1">
        <f t="array" ref="AD65">INDEX(C$5:C$10,$T65)&amp;"&lt;color=#47d110&gt;"&amp;_xlfn.CEILING.MATH(INDEX($E$5:$J$10,T65,V65)*R65,100)&amp;"&lt;/color&gt;"</f>
        <v>ATK+&lt;color=#47d110&gt;900&lt;/color&gt;</v>
      </c>
      <c r="AE65" t="str">
        <f t="array" ref="AE65">IF($U65=0,"",","&amp;INDEX(A$5:A$10,$U65)&amp;INDEX($E$34:$J$39,$U65,$V65))</f>
        <v/>
      </c>
      <c r="AF65" t="str">
        <f t="array" ref="AF65">IF($U65=0,"",","&amp;INDEX(B$5:B$10,$U65)&amp;INDEX($E$34:$J$39,$U65,$V65))</f>
        <v/>
      </c>
      <c r="AG65" t="str">
        <f t="array" ref="AG65">IF($U65=0,"",","&amp;INDEX(C$5:C$10,$U65)&amp;INDEX($E$34:$J$39,$U65,$V65))</f>
        <v/>
      </c>
      <c r="AH65" t="str">
        <f t="shared" si="2"/>
        <v>攻击+&lt;color=#47d110&gt;900&lt;/color&gt;</v>
      </c>
      <c r="AI65" t="str">
        <f t="shared" si="3"/>
        <v>攻擊+&lt;color=#47d110&gt;900&lt;/color&gt;</v>
      </c>
      <c r="AJ65" t="str">
        <f t="shared" si="4"/>
        <v>ATK+&lt;color=#47d110&gt;900&lt;/color&gt;</v>
      </c>
      <c r="AL65" t="str">
        <f>_xlfn.XLOOKUP(AK65,Sheet4!$E$50:$E$118,Sheet4!$F$50:$F$118,"",)</f>
        <v/>
      </c>
      <c r="AM65" s="74" t="str">
        <f t="shared" si="5"/>
        <v>攻击+&lt;color=#47d110&gt;900&lt;/color&gt;</v>
      </c>
      <c r="AN65" s="74" t="str">
        <f t="shared" si="6"/>
        <v>攻擊+&lt;color=#47d110&gt;900&lt;/color&gt;</v>
      </c>
      <c r="AO65" s="74" t="str">
        <f>AJ65&amp;_xlfn.XLOOKUP(AK65,Sheet4!$E$50:$E$118,Sheet4!$G$50:$G$118,"",)</f>
        <v>ATK+&lt;color=#47d110&gt;900&lt;/color&gt;</v>
      </c>
    </row>
    <row r="66" spans="5:41" x14ac:dyDescent="0.15">
      <c r="L66">
        <f t="shared" si="0"/>
        <v>10263</v>
      </c>
      <c r="M66">
        <v>63</v>
      </c>
      <c r="N66" s="79">
        <v>63</v>
      </c>
      <c r="O66" s="82">
        <v>3018</v>
      </c>
      <c r="P66" s="82">
        <v>2003</v>
      </c>
      <c r="Q66" s="82"/>
      <c r="R66" s="123">
        <f>BUFF数值!F68</f>
        <v>0.6</v>
      </c>
      <c r="S66" s="94">
        <v>2</v>
      </c>
      <c r="T66" s="89">
        <v>2</v>
      </c>
      <c r="U66" s="88">
        <v>0</v>
      </c>
      <c r="V66" s="3">
        <v>1</v>
      </c>
      <c r="W66" t="str" cm="1">
        <f t="array" ref="W66">"{5,1,"&amp;T66&amp;","&amp;_xlfn.CEILING.MATH(INDEX($E$5:$J$10,T66,V66)*R66,100)&amp;",0}"</f>
        <v>{5,1,2,1200,0}</v>
      </c>
      <c r="X66" t="str" cm="1">
        <f t="array" ref="X66">IF(U66=0,"","{5,1,"&amp;U66-3&amp;","&amp;INDEX($E$5:$J$10,U66,V66)/10&amp;",1}")</f>
        <v/>
      </c>
      <c r="Y66" t="str">
        <f t="array" ref="Y66">[1]!LKnum(W66:X66)</f>
        <v>{{5,1,2,1200,0}}</v>
      </c>
      <c r="Z66" s="3">
        <v>12</v>
      </c>
      <c r="AA66">
        <f t="array" ref="AA66">INT(IF(U66=0,0,INDEX($E$20:$J$25,U66,V66))+INDEX($E$20:$J$25,T66,V66))</f>
        <v>3000</v>
      </c>
      <c r="AB66" t="str" cm="1">
        <f t="array" ref="AB66">INDEX(A$5:A$10,$T66)&amp;"&lt;color=#47d110&gt;"&amp;_xlfn.CEILING.MATH(INDEX($E$5:$J$10,T66,V66)*R66,100)&amp;"&lt;/color&gt;"</f>
        <v>防御+&lt;color=#47d110&gt;1200&lt;/color&gt;</v>
      </c>
      <c r="AC66" t="str" cm="1">
        <f t="array" ref="AC66">INDEX(B$5:B$10,$T66)&amp;"&lt;color=#47d110&gt;"&amp;_xlfn.CEILING.MATH(INDEX($E$5:$J$10,T66,V66)*R66,100)&amp;"&lt;/color&gt;"</f>
        <v>防禦+&lt;color=#47d110&gt;1200&lt;/color&gt;</v>
      </c>
      <c r="AD66" t="str" cm="1">
        <f t="array" ref="AD66">INDEX(C$5:C$10,$T66)&amp;"&lt;color=#47d110&gt;"&amp;_xlfn.CEILING.MATH(INDEX($E$5:$J$10,T66,V66)*R66,100)&amp;"&lt;/color&gt;"</f>
        <v>DEF+&lt;color=#47d110&gt;1200&lt;/color&gt;</v>
      </c>
      <c r="AE66" t="str">
        <f t="array" ref="AE66">IF($U66=0,"",","&amp;INDEX(A$5:A$10,$U66)&amp;INDEX($E$34:$J$39,$U66,$V66))</f>
        <v/>
      </c>
      <c r="AF66" t="str">
        <f t="array" ref="AF66">IF($U66=0,"",","&amp;INDEX(B$5:B$10,$U66)&amp;INDEX($E$34:$J$39,$U66,$V66))</f>
        <v/>
      </c>
      <c r="AG66" t="str">
        <f t="array" ref="AG66">IF($U66=0,"",","&amp;INDEX(C$5:C$10,$U66)&amp;INDEX($E$34:$J$39,$U66,$V66))</f>
        <v/>
      </c>
      <c r="AH66" t="str">
        <f t="shared" si="2"/>
        <v>防御+&lt;color=#47d110&gt;1200&lt;/color&gt;</v>
      </c>
      <c r="AI66" t="str">
        <f t="shared" si="3"/>
        <v>防禦+&lt;color=#47d110&gt;1200&lt;/color&gt;</v>
      </c>
      <c r="AJ66" t="str">
        <f t="shared" si="4"/>
        <v>DEF+&lt;color=#47d110&gt;1200&lt;/color&gt;</v>
      </c>
      <c r="AL66" t="str">
        <f>_xlfn.XLOOKUP(AK66,Sheet4!$E$50:$E$118,Sheet4!$F$50:$F$118,"",)</f>
        <v/>
      </c>
      <c r="AM66" s="74" t="str">
        <f t="shared" si="5"/>
        <v>防御+&lt;color=#47d110&gt;1200&lt;/color&gt;</v>
      </c>
      <c r="AN66" s="74" t="str">
        <f t="shared" si="6"/>
        <v>防禦+&lt;color=#47d110&gt;1200&lt;/color&gt;</v>
      </c>
      <c r="AO66" s="74" t="str">
        <f>AJ66&amp;_xlfn.XLOOKUP(AK66,Sheet4!$E$50:$E$118,Sheet4!$G$50:$G$118,"",)</f>
        <v>DEF+&lt;color=#47d110&gt;1200&lt;/color&gt;</v>
      </c>
    </row>
    <row r="67" spans="5:41" x14ac:dyDescent="0.15">
      <c r="L67">
        <f t="shared" si="0"/>
        <v>10264</v>
      </c>
      <c r="M67">
        <v>64</v>
      </c>
      <c r="N67" s="79">
        <v>64</v>
      </c>
      <c r="O67" s="82">
        <v>3000</v>
      </c>
      <c r="P67" s="82">
        <v>1017</v>
      </c>
      <c r="Q67" s="82"/>
      <c r="R67" s="123">
        <f>BUFF数值!F69</f>
        <v>0.45</v>
      </c>
      <c r="S67" s="94">
        <v>2</v>
      </c>
      <c r="T67" s="89">
        <v>2</v>
      </c>
      <c r="U67" s="88">
        <v>0</v>
      </c>
      <c r="V67" s="3">
        <v>1</v>
      </c>
      <c r="W67" t="str" cm="1">
        <f t="array" ref="W67">"{5,1,"&amp;T67&amp;","&amp;_xlfn.CEILING.MATH(INDEX($E$5:$J$10,T67,V67)*R67,100)&amp;",0}"</f>
        <v>{5,1,2,900,0}</v>
      </c>
      <c r="X67" t="str" cm="1">
        <f t="array" ref="X67">IF(U67=0,"","{5,1,"&amp;U67-3&amp;","&amp;INDEX($E$5:$J$10,U67,V67)/10&amp;",1}")</f>
        <v/>
      </c>
      <c r="Y67" t="str">
        <f t="array" ref="Y67">[1]!LKnum(W67:X67)</f>
        <v>{{5,1,2,900,0}}</v>
      </c>
      <c r="Z67" s="3">
        <v>12</v>
      </c>
      <c r="AA67">
        <f t="array" ref="AA67">INT(IF(U67=0,0,INDEX($E$20:$J$25,U67,V67))+INDEX($E$20:$J$25,T67,V67))</f>
        <v>3000</v>
      </c>
      <c r="AB67" t="str" cm="1">
        <f t="array" ref="AB67">INDEX(A$5:A$10,$T67)&amp;"&lt;color=#47d110&gt;"&amp;_xlfn.CEILING.MATH(INDEX($E$5:$J$10,T67,V67)*R67,100)&amp;"&lt;/color&gt;"</f>
        <v>防御+&lt;color=#47d110&gt;900&lt;/color&gt;</v>
      </c>
      <c r="AC67" t="str" cm="1">
        <f t="array" ref="AC67">INDEX(B$5:B$10,$T67)&amp;"&lt;color=#47d110&gt;"&amp;_xlfn.CEILING.MATH(INDEX($E$5:$J$10,T67,V67)*R67,100)&amp;"&lt;/color&gt;"</f>
        <v>防禦+&lt;color=#47d110&gt;900&lt;/color&gt;</v>
      </c>
      <c r="AD67" t="str" cm="1">
        <f t="array" ref="AD67">INDEX(C$5:C$10,$T67)&amp;"&lt;color=#47d110&gt;"&amp;_xlfn.CEILING.MATH(INDEX($E$5:$J$10,T67,V67)*R67,100)&amp;"&lt;/color&gt;"</f>
        <v>DEF+&lt;color=#47d110&gt;900&lt;/color&gt;</v>
      </c>
      <c r="AE67" t="str">
        <f t="array" ref="AE67">IF($U67=0,"",","&amp;INDEX(A$5:A$10,$U67)&amp;INDEX($E$34:$J$39,$U67,$V67))</f>
        <v/>
      </c>
      <c r="AF67" t="str">
        <f t="array" ref="AF67">IF($U67=0,"",","&amp;INDEX(B$5:B$10,$U67)&amp;INDEX($E$34:$J$39,$U67,$V67))</f>
        <v/>
      </c>
      <c r="AG67" t="str">
        <f t="array" ref="AG67">IF($U67=0,"",","&amp;INDEX(C$5:C$10,$U67)&amp;INDEX($E$34:$J$39,$U67,$V67))</f>
        <v/>
      </c>
      <c r="AH67" t="str">
        <f t="shared" si="2"/>
        <v>防御+&lt;color=#47d110&gt;900&lt;/color&gt;</v>
      </c>
      <c r="AI67" t="str">
        <f t="shared" si="3"/>
        <v>防禦+&lt;color=#47d110&gt;900&lt;/color&gt;</v>
      </c>
      <c r="AJ67" t="str">
        <f t="shared" si="4"/>
        <v>DEF+&lt;color=#47d110&gt;900&lt;/color&gt;</v>
      </c>
      <c r="AL67" t="str">
        <f>_xlfn.XLOOKUP(AK67,Sheet4!$E$50:$E$118,Sheet4!$F$50:$F$118,"",)</f>
        <v/>
      </c>
      <c r="AM67" s="74" t="str">
        <f t="shared" si="5"/>
        <v>防御+&lt;color=#47d110&gt;900&lt;/color&gt;</v>
      </c>
      <c r="AN67" s="74" t="str">
        <f t="shared" si="6"/>
        <v>防禦+&lt;color=#47d110&gt;900&lt;/color&gt;</v>
      </c>
      <c r="AO67" s="74" t="str">
        <f>AJ67&amp;_xlfn.XLOOKUP(AK67,Sheet4!$E$50:$E$118,Sheet4!$G$50:$G$118,"",)</f>
        <v>DEF+&lt;color=#47d110&gt;900&lt;/color&gt;</v>
      </c>
    </row>
    <row r="68" spans="5:41" x14ac:dyDescent="0.15">
      <c r="L68">
        <f t="shared" ref="L68:L131" si="25">(S68&amp;M68)+0+V68*10000</f>
        <v>10265</v>
      </c>
      <c r="M68">
        <v>65</v>
      </c>
      <c r="N68" s="79">
        <v>65</v>
      </c>
      <c r="O68" s="82">
        <v>3010</v>
      </c>
      <c r="P68" s="82">
        <v>2011</v>
      </c>
      <c r="Q68" s="82"/>
      <c r="R68" s="123">
        <f>BUFF数值!F70</f>
        <v>0.6</v>
      </c>
      <c r="S68" s="94">
        <v>2</v>
      </c>
      <c r="T68" s="89">
        <v>2</v>
      </c>
      <c r="U68" s="88">
        <v>0</v>
      </c>
      <c r="V68" s="3">
        <v>1</v>
      </c>
      <c r="W68" t="str" cm="1">
        <f t="array" ref="W68">"{5,1,"&amp;T68&amp;","&amp;_xlfn.CEILING.MATH(INDEX($E$5:$J$10,T68,V68)*R68,100)&amp;",0}"</f>
        <v>{5,1,2,1200,0}</v>
      </c>
      <c r="X68" t="str" cm="1">
        <f t="array" ref="X68">IF(U68=0,"","{5,1,"&amp;U68-3&amp;","&amp;INDEX($E$5:$J$10,U68,V68)/10&amp;",1}")</f>
        <v/>
      </c>
      <c r="Y68" t="str">
        <f t="array" ref="Y68">[1]!LKnum(W68:X68)</f>
        <v>{{5,1,2,1200,0}}</v>
      </c>
      <c r="Z68" s="3">
        <v>12</v>
      </c>
      <c r="AA68">
        <f t="array" ref="AA68">INT(IF(U68=0,0,INDEX($E$20:$J$25,U68,V68))+INDEX($E$20:$J$25,T68,V68))</f>
        <v>3000</v>
      </c>
      <c r="AB68" t="str" cm="1">
        <f t="array" ref="AB68">INDEX(A$5:A$10,$T68)&amp;"&lt;color=#47d110&gt;"&amp;_xlfn.CEILING.MATH(INDEX($E$5:$J$10,T68,V68)*R68,100)&amp;"&lt;/color&gt;"</f>
        <v>防御+&lt;color=#47d110&gt;1200&lt;/color&gt;</v>
      </c>
      <c r="AC68" t="str" cm="1">
        <f t="array" ref="AC68">INDEX(B$5:B$10,$T68)&amp;"&lt;color=#47d110&gt;"&amp;_xlfn.CEILING.MATH(INDEX($E$5:$J$10,T68,V68)*R68,100)&amp;"&lt;/color&gt;"</f>
        <v>防禦+&lt;color=#47d110&gt;1200&lt;/color&gt;</v>
      </c>
      <c r="AD68" t="str" cm="1">
        <f t="array" ref="AD68">INDEX(C$5:C$10,$T68)&amp;"&lt;color=#47d110&gt;"&amp;_xlfn.CEILING.MATH(INDEX($E$5:$J$10,T68,V68)*R68,100)&amp;"&lt;/color&gt;"</f>
        <v>DEF+&lt;color=#47d110&gt;1200&lt;/color&gt;</v>
      </c>
      <c r="AE68" t="str">
        <f t="array" ref="AE68">IF($U68=0,"",","&amp;INDEX(A$5:A$10,$U68)&amp;INDEX($E$34:$J$39,$U68,$V68))</f>
        <v/>
      </c>
      <c r="AF68" t="str">
        <f t="array" ref="AF68">IF($U68=0,"",","&amp;INDEX(B$5:B$10,$U68)&amp;INDEX($E$34:$J$39,$U68,$V68))</f>
        <v/>
      </c>
      <c r="AG68" t="str">
        <f t="array" ref="AG68">IF($U68=0,"",","&amp;INDEX(C$5:C$10,$U68)&amp;INDEX($E$34:$J$39,$U68,$V68))</f>
        <v/>
      </c>
      <c r="AH68" t="str">
        <f t="shared" si="2"/>
        <v>防御+&lt;color=#47d110&gt;1200&lt;/color&gt;</v>
      </c>
      <c r="AI68" t="str">
        <f t="shared" si="3"/>
        <v>防禦+&lt;color=#47d110&gt;1200&lt;/color&gt;</v>
      </c>
      <c r="AJ68" t="str">
        <f t="shared" si="4"/>
        <v>DEF+&lt;color=#47d110&gt;1200&lt;/color&gt;</v>
      </c>
      <c r="AL68" t="str">
        <f>_xlfn.XLOOKUP(AK68,Sheet4!$E$50:$E$118,Sheet4!$F$50:$F$118,"",)</f>
        <v/>
      </c>
      <c r="AM68" s="74" t="str">
        <f t="shared" si="5"/>
        <v>防御+&lt;color=#47d110&gt;1200&lt;/color&gt;</v>
      </c>
      <c r="AN68" s="74" t="str">
        <f t="shared" si="6"/>
        <v>防禦+&lt;color=#47d110&gt;1200&lt;/color&gt;</v>
      </c>
      <c r="AO68" s="74" t="str">
        <f>AJ68&amp;_xlfn.XLOOKUP(AK68,Sheet4!$E$50:$E$118,Sheet4!$G$50:$G$118,"",)</f>
        <v>DEF+&lt;color=#47d110&gt;1200&lt;/color&gt;</v>
      </c>
    </row>
    <row r="69" spans="5:41" x14ac:dyDescent="0.15">
      <c r="L69">
        <f t="shared" si="25"/>
        <v>10266</v>
      </c>
      <c r="M69">
        <v>66</v>
      </c>
      <c r="N69" s="81">
        <v>66</v>
      </c>
      <c r="O69" s="82">
        <v>3012</v>
      </c>
      <c r="P69" s="82">
        <v>2005</v>
      </c>
      <c r="Q69" s="82"/>
      <c r="R69" s="123">
        <f>BUFF数值!F71</f>
        <v>0.6</v>
      </c>
      <c r="S69" s="88">
        <v>2</v>
      </c>
      <c r="T69" s="89">
        <v>3</v>
      </c>
      <c r="U69" s="88">
        <v>0</v>
      </c>
      <c r="V69" s="3">
        <v>1</v>
      </c>
      <c r="W69" t="str" cm="1">
        <f t="array" ref="W69">"{5,1,"&amp;T69&amp;","&amp;_xlfn.CEILING.MATH(INDEX($E$5:$J$10,T69,V69)*R69,100)&amp;",0}"</f>
        <v>{5,1,3,6900,0}</v>
      </c>
      <c r="X69" t="str" cm="1">
        <f t="array" ref="X69">IF(U69=0,"","{5,1,"&amp;U69-3&amp;","&amp;INDEX($E$5:$J$10,U69,V69)/10&amp;",1}")</f>
        <v/>
      </c>
      <c r="Y69" t="str">
        <f t="array" ref="Y69">[1]!LKnum(W69:X69)</f>
        <v>{{5,1,3,6900,0}}</v>
      </c>
      <c r="Z69" s="3">
        <v>16</v>
      </c>
      <c r="AA69">
        <f t="array" ref="AA69">INT(IF(U69=0,0,INDEX($E$20:$J$25,U69,V69))+INDEX($E$20:$J$25,T69,V69))</f>
        <v>1495</v>
      </c>
      <c r="AB69" t="str" cm="1">
        <f t="array" ref="AB69">INDEX(A$5:A$10,$T69)&amp;"&lt;color=#47d110&gt;"&amp;_xlfn.CEILING.MATH(INDEX($E$5:$J$10,T69,V69)*R69,100)&amp;"&lt;/color&gt;"</f>
        <v>血量+&lt;color=#47d110&gt;6900&lt;/color&gt;</v>
      </c>
      <c r="AC69" t="str" cm="1">
        <f t="array" ref="AC69">INDEX(B$5:B$10,$T69)&amp;"&lt;color=#47d110&gt;"&amp;_xlfn.CEILING.MATH(INDEX($E$5:$J$10,T69,V69)*R69,100)&amp;"&lt;/color&gt;"</f>
        <v>血量+&lt;color=#47d110&gt;6900&lt;/color&gt;</v>
      </c>
      <c r="AD69" t="str" cm="1">
        <f t="array" ref="AD69">INDEX(C$5:C$10,$T69)&amp;"&lt;color=#47d110&gt;"&amp;_xlfn.CEILING.MATH(INDEX($E$5:$J$10,T69,V69)*R69,100)&amp;"&lt;/color&gt;"</f>
        <v>HP+&lt;color=#47d110&gt;6900&lt;/color&gt;</v>
      </c>
      <c r="AE69" t="str">
        <f t="array" ref="AE69">IF($U69=0,"",","&amp;INDEX(A$5:A$10,$U69)&amp;INDEX($E$34:$J$39,$U69,$V69))</f>
        <v/>
      </c>
      <c r="AF69" t="str">
        <f t="array" ref="AF69">IF($U69=0,"",","&amp;INDEX(B$5:B$10,$U69)&amp;INDEX($E$34:$J$39,$U69,$V69))</f>
        <v/>
      </c>
      <c r="AG69" t="str">
        <f t="array" ref="AG69">IF($U69=0,"",","&amp;INDEX(C$5:C$10,$U69)&amp;INDEX($E$34:$J$39,$U69,$V69))</f>
        <v/>
      </c>
      <c r="AH69" t="str">
        <f t="shared" ref="AH69:AH132" si="26">AB69&amp;AE69</f>
        <v>血量+&lt;color=#47d110&gt;6900&lt;/color&gt;</v>
      </c>
      <c r="AI69" t="str">
        <f t="shared" ref="AI69:AI132" si="27">AC69&amp;AF69</f>
        <v>血量+&lt;color=#47d110&gt;6900&lt;/color&gt;</v>
      </c>
      <c r="AJ69" t="str">
        <f t="shared" ref="AJ69:AJ132" si="28">AD69&amp;AG69</f>
        <v>HP+&lt;color=#47d110&gt;6900&lt;/color&gt;</v>
      </c>
      <c r="AL69" t="str">
        <f>_xlfn.XLOOKUP(AK69,Sheet4!$E$50:$E$118,Sheet4!$F$50:$F$118,"",)</f>
        <v/>
      </c>
      <c r="AM69" s="74" t="str">
        <f t="shared" ref="AM69:AM132" si="29">AH69&amp;$AL69</f>
        <v>血量+&lt;color=#47d110&gt;6900&lt;/color&gt;</v>
      </c>
      <c r="AN69" s="74" t="str">
        <f t="shared" ref="AN69:AN132" si="30">AI69&amp;$AL69</f>
        <v>血量+&lt;color=#47d110&gt;6900&lt;/color&gt;</v>
      </c>
      <c r="AO69" s="74" t="str">
        <f>AJ69&amp;_xlfn.XLOOKUP(AK69,Sheet4!$E$50:$E$118,Sheet4!$G$50:$G$118,"",)</f>
        <v>HP+&lt;color=#47d110&gt;6900&lt;/color&gt;</v>
      </c>
    </row>
    <row r="70" spans="5:41" x14ac:dyDescent="0.15">
      <c r="L70">
        <f t="shared" si="25"/>
        <v>10267</v>
      </c>
      <c r="M70">
        <v>67</v>
      </c>
      <c r="N70" s="79">
        <v>67</v>
      </c>
      <c r="O70" s="82">
        <v>3018</v>
      </c>
      <c r="P70" s="82">
        <v>2010</v>
      </c>
      <c r="Q70" s="82"/>
      <c r="R70" s="123">
        <f>BUFF数值!F72</f>
        <v>0.6</v>
      </c>
      <c r="S70" s="88">
        <v>2</v>
      </c>
      <c r="T70" s="89">
        <v>1</v>
      </c>
      <c r="U70" s="88">
        <v>0</v>
      </c>
      <c r="V70" s="3">
        <v>1</v>
      </c>
      <c r="W70" t="str" cm="1">
        <f t="array" ref="W70">"{5,1,"&amp;T70&amp;","&amp;_xlfn.CEILING.MATH(INDEX($E$5:$J$10,T70,V70)*R70,100)&amp;",0}"</f>
        <v>{5,1,1,900,0}</v>
      </c>
      <c r="X70" t="str" cm="1">
        <f t="array" ref="X70">IF(U70=0,"","{5,1,"&amp;U70-3&amp;","&amp;INDEX($E$5:$J$10,U70,V70)/10&amp;",1}")</f>
        <v/>
      </c>
      <c r="Y70" t="str">
        <f t="array" ref="Y70">[1]!LKnum(W70:X70)</f>
        <v>{{5,1,1,900,0}}</v>
      </c>
      <c r="Z70" s="3">
        <v>16</v>
      </c>
      <c r="AA70">
        <f t="array" ref="AA70">INT(IF(U70=0,0,INDEX($E$20:$J$25,U70,V70))+INDEX($E$20:$J$25,T70,V70))</f>
        <v>1500</v>
      </c>
      <c r="AB70" t="str" cm="1">
        <f t="array" ref="AB70">INDEX(A$5:A$10,$T70)&amp;"&lt;color=#47d110&gt;"&amp;_xlfn.CEILING.MATH(INDEX($E$5:$J$10,T70,V70)*R70,100)&amp;"&lt;/color&gt;"</f>
        <v>攻击+&lt;color=#47d110&gt;900&lt;/color&gt;</v>
      </c>
      <c r="AC70" t="str" cm="1">
        <f t="array" ref="AC70">INDEX(B$5:B$10,$T70)&amp;"&lt;color=#47d110&gt;"&amp;_xlfn.CEILING.MATH(INDEX($E$5:$J$10,T70,V70)*R70,100)&amp;"&lt;/color&gt;"</f>
        <v>攻擊+&lt;color=#47d110&gt;900&lt;/color&gt;</v>
      </c>
      <c r="AD70" t="str" cm="1">
        <f t="array" ref="AD70">INDEX(C$5:C$10,$T70)&amp;"&lt;color=#47d110&gt;"&amp;_xlfn.CEILING.MATH(INDEX($E$5:$J$10,T70,V70)*R70,100)&amp;"&lt;/color&gt;"</f>
        <v>ATK+&lt;color=#47d110&gt;900&lt;/color&gt;</v>
      </c>
      <c r="AE70" t="str">
        <f t="array" ref="AE70">IF($U70=0,"",","&amp;INDEX(A$5:A$10,$U70)&amp;INDEX($E$34:$J$39,$U70,$V70))</f>
        <v/>
      </c>
      <c r="AF70" t="str">
        <f t="array" ref="AF70">IF($U70=0,"",","&amp;INDEX(B$5:B$10,$U70)&amp;INDEX($E$34:$J$39,$U70,$V70))</f>
        <v/>
      </c>
      <c r="AG70" t="str">
        <f t="array" ref="AG70">IF($U70=0,"",","&amp;INDEX(C$5:C$10,$U70)&amp;INDEX($E$34:$J$39,$U70,$V70))</f>
        <v/>
      </c>
      <c r="AH70" t="str">
        <f t="shared" si="26"/>
        <v>攻击+&lt;color=#47d110&gt;900&lt;/color&gt;</v>
      </c>
      <c r="AI70" t="str">
        <f t="shared" si="27"/>
        <v>攻擊+&lt;color=#47d110&gt;900&lt;/color&gt;</v>
      </c>
      <c r="AJ70" t="str">
        <f t="shared" si="28"/>
        <v>ATK+&lt;color=#47d110&gt;900&lt;/color&gt;</v>
      </c>
      <c r="AL70" t="str">
        <f>_xlfn.XLOOKUP(AK70,Sheet4!$E$50:$E$118,Sheet4!$F$50:$F$118,"",)</f>
        <v/>
      </c>
      <c r="AM70" s="74" t="str">
        <f t="shared" si="29"/>
        <v>攻击+&lt;color=#47d110&gt;900&lt;/color&gt;</v>
      </c>
      <c r="AN70" s="74" t="str">
        <f t="shared" si="30"/>
        <v>攻擊+&lt;color=#47d110&gt;900&lt;/color&gt;</v>
      </c>
      <c r="AO70" s="74" t="str">
        <f>AJ70&amp;_xlfn.XLOOKUP(AK70,Sheet4!$E$50:$E$118,Sheet4!$G$50:$G$118,"",)</f>
        <v>ATK+&lt;color=#47d110&gt;900&lt;/color&gt;</v>
      </c>
    </row>
    <row r="71" spans="5:41" x14ac:dyDescent="0.15">
      <c r="L71">
        <f t="shared" si="25"/>
        <v>10268</v>
      </c>
      <c r="M71">
        <v>68</v>
      </c>
      <c r="N71" s="81">
        <v>68</v>
      </c>
      <c r="O71" s="82">
        <v>3017</v>
      </c>
      <c r="P71" s="82">
        <v>1017</v>
      </c>
      <c r="Q71" s="82"/>
      <c r="R71" s="123">
        <f>BUFF数值!F73</f>
        <v>0.45</v>
      </c>
      <c r="S71" s="88">
        <v>2</v>
      </c>
      <c r="T71" s="89">
        <v>1</v>
      </c>
      <c r="U71" s="88">
        <v>0</v>
      </c>
      <c r="V71" s="3">
        <v>1</v>
      </c>
      <c r="W71" t="str" cm="1">
        <f t="array" ref="W71">"{5,1,"&amp;T71&amp;","&amp;_xlfn.CEILING.MATH(INDEX($E$5:$J$10,T71,V71)*R71,100)&amp;",0}"</f>
        <v>{5,1,1,700,0}</v>
      </c>
      <c r="X71" t="str" cm="1">
        <f t="array" ref="X71">IF(U71=0,"","{5,1,"&amp;U71-3&amp;","&amp;INDEX($E$5:$J$10,U71,V71)/10&amp;",1}")</f>
        <v/>
      </c>
      <c r="Y71" t="str">
        <f t="array" ref="Y71">[1]!LKnum(W71:X71)</f>
        <v>{{5,1,1,700,0}}</v>
      </c>
      <c r="Z71" s="3">
        <v>12</v>
      </c>
      <c r="AA71">
        <f t="array" ref="AA71">INT(IF(U71=0,0,INDEX($E$20:$J$25,U71,V71))+INDEX($E$20:$J$25,T71,V71))</f>
        <v>1500</v>
      </c>
      <c r="AB71" t="str" cm="1">
        <f t="array" ref="AB71">INDEX(A$5:A$10,$T71)&amp;"&lt;color=#47d110&gt;"&amp;_xlfn.CEILING.MATH(INDEX($E$5:$J$10,T71,V71)*R71,100)&amp;"&lt;/color&gt;"</f>
        <v>攻击+&lt;color=#47d110&gt;700&lt;/color&gt;</v>
      </c>
      <c r="AC71" t="str" cm="1">
        <f t="array" ref="AC71">INDEX(B$5:B$10,$T71)&amp;"&lt;color=#47d110&gt;"&amp;_xlfn.CEILING.MATH(INDEX($E$5:$J$10,T71,V71)*R71,100)&amp;"&lt;/color&gt;"</f>
        <v>攻擊+&lt;color=#47d110&gt;700&lt;/color&gt;</v>
      </c>
      <c r="AD71" t="str" cm="1">
        <f t="array" ref="AD71">INDEX(C$5:C$10,$T71)&amp;"&lt;color=#47d110&gt;"&amp;_xlfn.CEILING.MATH(INDEX($E$5:$J$10,T71,V71)*R71,100)&amp;"&lt;/color&gt;"</f>
        <v>ATK+&lt;color=#47d110&gt;700&lt;/color&gt;</v>
      </c>
      <c r="AE71" t="str">
        <f t="array" ref="AE71">IF($U71=0,"",","&amp;INDEX(A$5:A$10,$U71)&amp;INDEX($E$34:$J$39,$U71,$V71))</f>
        <v/>
      </c>
      <c r="AF71" t="str">
        <f t="array" ref="AF71">IF($U71=0,"",","&amp;INDEX(B$5:B$10,$U71)&amp;INDEX($E$34:$J$39,$U71,$V71))</f>
        <v/>
      </c>
      <c r="AG71" t="str">
        <f t="array" ref="AG71">IF($U71=0,"",","&amp;INDEX(C$5:C$10,$U71)&amp;INDEX($E$34:$J$39,$U71,$V71))</f>
        <v/>
      </c>
      <c r="AH71" t="str">
        <f t="shared" si="26"/>
        <v>攻击+&lt;color=#47d110&gt;700&lt;/color&gt;</v>
      </c>
      <c r="AI71" t="str">
        <f t="shared" si="27"/>
        <v>攻擊+&lt;color=#47d110&gt;700&lt;/color&gt;</v>
      </c>
      <c r="AJ71" t="str">
        <f t="shared" si="28"/>
        <v>ATK+&lt;color=#47d110&gt;700&lt;/color&gt;</v>
      </c>
      <c r="AL71" t="str">
        <f>_xlfn.XLOOKUP(AK71,Sheet4!$E$50:$E$118,Sheet4!$F$50:$F$118,"",)</f>
        <v/>
      </c>
      <c r="AM71" s="74" t="str">
        <f t="shared" si="29"/>
        <v>攻击+&lt;color=#47d110&gt;700&lt;/color&gt;</v>
      </c>
      <c r="AN71" s="74" t="str">
        <f t="shared" si="30"/>
        <v>攻擊+&lt;color=#47d110&gt;700&lt;/color&gt;</v>
      </c>
      <c r="AO71" s="74" t="str">
        <f>AJ71&amp;_xlfn.XLOOKUP(AK71,Sheet4!$E$50:$E$118,Sheet4!$G$50:$G$118,"",)</f>
        <v>ATK+&lt;color=#47d110&gt;700&lt;/color&gt;</v>
      </c>
    </row>
    <row r="72" spans="5:41" x14ac:dyDescent="0.15">
      <c r="L72">
        <f t="shared" si="25"/>
        <v>10269</v>
      </c>
      <c r="M72">
        <v>69</v>
      </c>
      <c r="N72" s="79">
        <v>69</v>
      </c>
      <c r="O72" s="83">
        <v>2012</v>
      </c>
      <c r="P72" s="83">
        <v>2011</v>
      </c>
      <c r="Q72" s="83"/>
      <c r="R72" s="123">
        <f>BUFF数值!F74</f>
        <v>0.45</v>
      </c>
      <c r="S72" s="88">
        <v>2</v>
      </c>
      <c r="T72" s="89">
        <v>2</v>
      </c>
      <c r="U72" s="88">
        <v>0</v>
      </c>
      <c r="V72" s="3">
        <v>1</v>
      </c>
      <c r="W72" t="str" cm="1">
        <f t="array" ref="W72">"{5,1,"&amp;T72&amp;","&amp;_xlfn.CEILING.MATH(INDEX($E$5:$J$10,T72,V72)*R72,100)&amp;",0}"</f>
        <v>{5,1,2,900,0}</v>
      </c>
      <c r="X72" t="str" cm="1">
        <f t="array" ref="X72">IF(U72=0,"","{5,1,"&amp;U72-3&amp;","&amp;INDEX($E$5:$J$10,U72,V72)/10&amp;",1}")</f>
        <v/>
      </c>
      <c r="Y72" t="str">
        <f t="array" ref="Y72">[1]!LKnum(W72:X72)</f>
        <v>{{5,1,2,900,0}}</v>
      </c>
      <c r="Z72" s="3">
        <v>16</v>
      </c>
      <c r="AA72">
        <f t="array" ref="AA72">INT(IF(U72=0,0,INDEX($E$20:$J$25,U72,V72))+INDEX($E$20:$J$25,T72,V72))</f>
        <v>3000</v>
      </c>
      <c r="AB72" t="str" cm="1">
        <f t="array" ref="AB72">INDEX(A$5:A$10,$T72)&amp;"&lt;color=#47d110&gt;"&amp;_xlfn.CEILING.MATH(INDEX($E$5:$J$10,T72,V72)*R72,100)&amp;"&lt;/color&gt;"</f>
        <v>防御+&lt;color=#47d110&gt;900&lt;/color&gt;</v>
      </c>
      <c r="AC72" t="str" cm="1">
        <f t="array" ref="AC72">INDEX(B$5:B$10,$T72)&amp;"&lt;color=#47d110&gt;"&amp;_xlfn.CEILING.MATH(INDEX($E$5:$J$10,T72,V72)*R72,100)&amp;"&lt;/color&gt;"</f>
        <v>防禦+&lt;color=#47d110&gt;900&lt;/color&gt;</v>
      </c>
      <c r="AD72" t="str" cm="1">
        <f t="array" ref="AD72">INDEX(C$5:C$10,$T72)&amp;"&lt;color=#47d110&gt;"&amp;_xlfn.CEILING.MATH(INDEX($E$5:$J$10,T72,V72)*R72,100)&amp;"&lt;/color&gt;"</f>
        <v>DEF+&lt;color=#47d110&gt;900&lt;/color&gt;</v>
      </c>
      <c r="AE72" t="str">
        <f t="array" ref="AE72">IF($U72=0,"",","&amp;INDEX(A$5:A$10,$U72)&amp;INDEX($E$34:$J$39,$U72,$V72))</f>
        <v/>
      </c>
      <c r="AF72" t="str">
        <f t="array" ref="AF72">IF($U72=0,"",","&amp;INDEX(B$5:B$10,$U72)&amp;INDEX($E$34:$J$39,$U72,$V72))</f>
        <v/>
      </c>
      <c r="AG72" t="str">
        <f t="array" ref="AG72">IF($U72=0,"",","&amp;INDEX(C$5:C$10,$U72)&amp;INDEX($E$34:$J$39,$U72,$V72))</f>
        <v/>
      </c>
      <c r="AH72" t="str">
        <f t="shared" si="26"/>
        <v>防御+&lt;color=#47d110&gt;900&lt;/color&gt;</v>
      </c>
      <c r="AI72" t="str">
        <f t="shared" si="27"/>
        <v>防禦+&lt;color=#47d110&gt;900&lt;/color&gt;</v>
      </c>
      <c r="AJ72" t="str">
        <f t="shared" si="28"/>
        <v>DEF+&lt;color=#47d110&gt;900&lt;/color&gt;</v>
      </c>
      <c r="AL72" t="str">
        <f>_xlfn.XLOOKUP(AK72,Sheet4!$E$50:$E$118,Sheet4!$F$50:$F$118,"",)</f>
        <v/>
      </c>
      <c r="AM72" s="74" t="str">
        <f t="shared" si="29"/>
        <v>防御+&lt;color=#47d110&gt;900&lt;/color&gt;</v>
      </c>
      <c r="AN72" s="74" t="str">
        <f t="shared" si="30"/>
        <v>防禦+&lt;color=#47d110&gt;900&lt;/color&gt;</v>
      </c>
      <c r="AO72" s="74" t="str">
        <f>AJ72&amp;_xlfn.XLOOKUP(AK72,Sheet4!$E$50:$E$118,Sheet4!$G$50:$G$118,"",)</f>
        <v>DEF+&lt;color=#47d110&gt;900&lt;/color&gt;</v>
      </c>
    </row>
    <row r="73" spans="5:41" s="3" customFormat="1" x14ac:dyDescent="0.15">
      <c r="E73" s="136"/>
      <c r="F73" s="136"/>
      <c r="G73" s="136"/>
      <c r="H73" s="136"/>
      <c r="I73" s="136"/>
      <c r="J73" s="136"/>
      <c r="K73" s="136"/>
      <c r="L73" s="3">
        <f t="shared" si="25"/>
        <v>10270</v>
      </c>
      <c r="M73" s="3">
        <v>70</v>
      </c>
      <c r="N73" s="137">
        <v>70</v>
      </c>
      <c r="O73" s="138">
        <v>4024</v>
      </c>
      <c r="P73" s="138">
        <v>4027</v>
      </c>
      <c r="Q73" s="138"/>
      <c r="R73" s="139">
        <f>BUFF数值!F75</f>
        <v>1.1499999999999999</v>
      </c>
      <c r="S73" s="140">
        <v>2</v>
      </c>
      <c r="T73" s="141">
        <v>1</v>
      </c>
      <c r="U73" s="140">
        <v>4</v>
      </c>
      <c r="V73" s="3">
        <v>1</v>
      </c>
      <c r="W73" s="3" t="str" cm="1">
        <f t="array" ref="W73">"{5,1,"&amp;T73&amp;","&amp;_xlfn.CEILING.MATH(INDEX($E$5:$J$10,T73,V73)*R73,100)&amp;",0}"</f>
        <v>{5,1,1,1800,0}</v>
      </c>
      <c r="X73" s="3" t="str" cm="1">
        <f t="array" ref="X73">IF(U73=0,"","{5,1,"&amp;U73-3&amp;","&amp;INDEX($E$5:$J$10,U73,V73)/10&amp;",1}")</f>
        <v>{5,1,1,1,1}</v>
      </c>
      <c r="Y73" s="3" t="str">
        <f t="array" ref="Y73">[1]!LKnum(W73:X73)</f>
        <v>{{5,1,1,1800,0}|{5,1,1,1,1}}</v>
      </c>
      <c r="Z73" s="3">
        <v>16</v>
      </c>
      <c r="AA73" s="3">
        <f t="array" ref="AA73">INT(IF(U73=0,0,INDEX($E$20:$J$25,U73,V73))+INDEX($E$20:$J$25,T73,V73))</f>
        <v>1500</v>
      </c>
      <c r="AB73" s="3" t="str" cm="1">
        <f t="array" ref="AB73">INDEX(A$5:A$10,$T73)&amp;"&lt;color=#47d110&gt;"&amp;_xlfn.CEILING.MATH(INDEX($E$5:$J$10,T73,V73)*R73,100)&amp;"&lt;/color&gt;"</f>
        <v>攻击+&lt;color=#47d110&gt;1800&lt;/color&gt;</v>
      </c>
      <c r="AC73" s="3" t="str" cm="1">
        <f t="array" ref="AC73">INDEX(B$5:B$10,$T73)&amp;"&lt;color=#47d110&gt;"&amp;_xlfn.CEILING.MATH(INDEX($E$5:$J$10,T73,V73)*R73,100)&amp;"&lt;/color&gt;"</f>
        <v>攻擊+&lt;color=#47d110&gt;1800&lt;/color&gt;</v>
      </c>
      <c r="AD73" s="3" t="str" cm="1">
        <f t="array" ref="AD73">INDEX(C$5:C$10,$T73)&amp;"&lt;color=#47d110&gt;"&amp;_xlfn.CEILING.MATH(INDEX($E$5:$J$10,T73,V73)*R73,100)&amp;"&lt;/color&gt;"</f>
        <v>ATK+&lt;color=#47d110&gt;1800&lt;/color&gt;</v>
      </c>
      <c r="AE73" s="3" t="str" cm="1">
        <f t="array" ref="AE73">IF($U73=0,"",","&amp;INDEX(A$5:A$10,$U73)&amp;INDEX($E$34:$J$39,$U73,$V73))</f>
        <v>,同时攻击+&lt;color=#47d110&gt;1.0%&lt;/color&gt;</v>
      </c>
      <c r="AF73" s="3" t="str">
        <f t="array" ref="AF73">IF($U73=0,"",","&amp;INDEX(B$5:B$10,$U73)&amp;INDEX($E$34:$J$39,$U73,$V73))</f>
        <v>,同時攻擊+&lt;color=#47d110&gt;1.0%&lt;/color&gt;</v>
      </c>
      <c r="AG73" s="3" t="str">
        <f t="array" ref="AG73">IF($U73=0,"",","&amp;INDEX(C$5:C$10,$U73)&amp;INDEX($E$34:$J$39,$U73,$V73))</f>
        <v>,And ATK+&lt;color=#47d110&gt;1.0%&lt;/color&gt;</v>
      </c>
      <c r="AH73" s="3" t="str">
        <f t="shared" si="26"/>
        <v>攻击+&lt;color=#47d110&gt;1800&lt;/color&gt;,同时攻击+&lt;color=#47d110&gt;1.0%&lt;/color&gt;</v>
      </c>
      <c r="AI73" s="3" t="str">
        <f t="shared" si="27"/>
        <v>攻擊+&lt;color=#47d110&gt;1800&lt;/color&gt;,同時攻擊+&lt;color=#47d110&gt;1.0%&lt;/color&gt;</v>
      </c>
      <c r="AJ73" s="3" t="str">
        <f t="shared" si="28"/>
        <v>ATK+&lt;color=#47d110&gt;1800&lt;/color&gt;,And ATK+&lt;color=#47d110&gt;1.0%&lt;/color&gt;</v>
      </c>
      <c r="AL73" s="3" t="str">
        <f>_xlfn.XLOOKUP(AK73,Sheet4!$E$50:$E$118,Sheet4!$F$50:$F$118,"",)</f>
        <v/>
      </c>
      <c r="AM73" s="3" t="str">
        <f>AH73&amp;$AL73</f>
        <v>攻击+&lt;color=#47d110&gt;1800&lt;/color&gt;,同时攻击+&lt;color=#47d110&gt;1.0%&lt;/color&gt;</v>
      </c>
      <c r="AN73" s="3" t="str">
        <f t="shared" si="30"/>
        <v>攻擊+&lt;color=#47d110&gt;1800&lt;/color&gt;,同時攻擊+&lt;color=#47d110&gt;1.0%&lt;/color&gt;</v>
      </c>
      <c r="AO73" s="3" t="str">
        <f>AJ73&amp;_xlfn.XLOOKUP(AK73,Sheet4!$E$50:$E$118,Sheet4!$G$50:$G$118,"",)</f>
        <v>ATK+&lt;color=#47d110&gt;1800&lt;/color&gt;,And ATK+&lt;color=#47d110&gt;1.0%&lt;/color&gt;</v>
      </c>
    </row>
    <row r="74" spans="5:41" x14ac:dyDescent="0.15">
      <c r="L74">
        <f t="shared" si="25"/>
        <v>20151</v>
      </c>
      <c r="M74">
        <v>1</v>
      </c>
      <c r="N74" s="79">
        <v>1</v>
      </c>
      <c r="O74" s="80">
        <v>4033</v>
      </c>
      <c r="P74" s="80">
        <v>4025</v>
      </c>
      <c r="Q74" s="80">
        <v>4024</v>
      </c>
      <c r="R74" s="124">
        <f>R4</f>
        <v>1.1499999999999999</v>
      </c>
      <c r="S74" s="88">
        <v>15</v>
      </c>
      <c r="T74" s="89">
        <v>1</v>
      </c>
      <c r="U74" s="88">
        <v>4</v>
      </c>
      <c r="V74">
        <f>V4+1</f>
        <v>2</v>
      </c>
      <c r="W74" t="str" cm="1">
        <f t="array" ref="W74">"{5,1,"&amp;T74&amp;","&amp;_xlfn.CEILING.MATH(INDEX($E$5:$J$10,T74,V74)*R74,100)&amp;",0}"</f>
        <v>{5,1,1,2700,0}</v>
      </c>
      <c r="X74" t="str" cm="1">
        <f t="array" ref="X74">IF(U74=0,"","{5,1,"&amp;U74-3&amp;","&amp;INDEX($E$5:$J$10,U74,V74)/10&amp;",1}")</f>
        <v>{5,1,1,2,1}</v>
      </c>
      <c r="Y74" t="str">
        <f t="array" ref="Y74">[1]!LKnum(W74:X74)</f>
        <v>{{5,1,1,2700,0}|{5,1,1,2,1}}</v>
      </c>
      <c r="Z74">
        <v>0</v>
      </c>
      <c r="AA74">
        <f t="array" ref="AA74">INT(IF(U74=0,0,INDEX($E$20:$J$25,U74,V74))+INDEX($E$20:$J$25,T74,V74))</f>
        <v>2300</v>
      </c>
      <c r="AB74" t="str" cm="1">
        <f t="array" ref="AB74">INDEX(A$5:A$10,$T74)&amp;"&lt;color=#47d110&gt;"&amp;_xlfn.CEILING.MATH(INDEX($E$5:$J$10,T74,V74)*R74,100)&amp;"&lt;/color&gt;"</f>
        <v>攻击+&lt;color=#47d110&gt;2700&lt;/color&gt;</v>
      </c>
      <c r="AC74" t="str" cm="1">
        <f t="array" ref="AC74">INDEX(B$5:B$10,$T74)&amp;"&lt;color=#47d110&gt;"&amp;_xlfn.CEILING.MATH(INDEX($E$5:$J$10,T74,V74)*R74,100)&amp;"&lt;/color&gt;"</f>
        <v>攻擊+&lt;color=#47d110&gt;2700&lt;/color&gt;</v>
      </c>
      <c r="AD74" t="str" cm="1">
        <f t="array" ref="AD74">INDEX(C$5:C$10,$T74)&amp;"&lt;color=#47d110&gt;"&amp;_xlfn.CEILING.MATH(INDEX($E$5:$J$10,T74,V74)*R74,100)&amp;"&lt;/color&gt;"</f>
        <v>ATK+&lt;color=#47d110&gt;2700&lt;/color&gt;</v>
      </c>
      <c r="AE74" t="str">
        <f t="array" ref="AE74">IF($U74=0,"",","&amp;INDEX(A$5:A$10,$U74)&amp;INDEX($E$34:$J$39,$U74,$V74))</f>
        <v>,同时攻击+&lt;color=#47d110&gt;2.0%&lt;/color&gt;</v>
      </c>
      <c r="AF74" t="str">
        <f t="array" ref="AF74">IF($U74=0,"",","&amp;INDEX(B$5:B$10,$U74)&amp;INDEX($E$34:$J$39,$U74,$V74))</f>
        <v>,同時攻擊+&lt;color=#47d110&gt;2.0%&lt;/color&gt;</v>
      </c>
      <c r="AG74" t="str">
        <f t="array" ref="AG74">IF($U74=0,"",","&amp;INDEX(C$5:C$10,$U74)&amp;INDEX($E$34:$J$39,$U74,$V74))</f>
        <v>,And ATK+&lt;color=#47d110&gt;2.0%&lt;/color&gt;</v>
      </c>
      <c r="AH74" t="str">
        <f t="shared" si="26"/>
        <v>攻击+&lt;color=#47d110&gt;2700&lt;/color&gt;,同时攻击+&lt;color=#47d110&gt;2.0%&lt;/color&gt;</v>
      </c>
      <c r="AI74" t="str">
        <f t="shared" si="27"/>
        <v>攻擊+&lt;color=#47d110&gt;2700&lt;/color&gt;,同時攻擊+&lt;color=#47d110&gt;2.0%&lt;/color&gt;</v>
      </c>
      <c r="AJ74" t="str">
        <f t="shared" si="28"/>
        <v>ATK+&lt;color=#47d110&gt;2700&lt;/color&gt;,And ATK+&lt;color=#47d110&gt;2.0%&lt;/color&gt;</v>
      </c>
      <c r="AK74">
        <v>3000001</v>
      </c>
      <c r="AL74" t="str">
        <f>_xlfn.XLOOKUP(AK74,Sheet4!$E$50:$E$118,Sheet4!$F$50:$F$118,"",)</f>
        <v>,获得&lt;color=#47d110&gt;4%&lt;/color&gt;吸血效果</v>
      </c>
      <c r="AM74" s="74" t="str">
        <f t="shared" si="29"/>
        <v>攻击+&lt;color=#47d110&gt;2700&lt;/color&gt;,同时攻击+&lt;color=#47d110&gt;2.0%&lt;/color&gt;,获得&lt;color=#47d110&gt;4%&lt;/color&gt;吸血效果</v>
      </c>
      <c r="AN74" s="74" t="str">
        <f t="shared" si="30"/>
        <v>攻擊+&lt;color=#47d110&gt;2700&lt;/color&gt;,同時攻擊+&lt;color=#47d110&gt;2.0%&lt;/color&gt;,获得&lt;color=#47d110&gt;4%&lt;/color&gt;吸血效果</v>
      </c>
      <c r="AO74" s="74" t="str">
        <f>AJ74&amp;_xlfn.XLOOKUP(AK74,Sheet4!$E$50:$E$118,Sheet4!$G$50:$G$118,"",)</f>
        <v>ATK+&lt;color=#47d110&gt;2700&lt;/color&gt;,And ATK+&lt;color=#47d110&gt;2.0%&lt;/color&gt;, with &lt;color=#47d110&gt;4%&lt;/color&gt; lifesteal effects</v>
      </c>
    </row>
    <row r="75" spans="5:41" x14ac:dyDescent="0.15">
      <c r="L75">
        <f t="shared" si="25"/>
        <v>20512</v>
      </c>
      <c r="M75">
        <v>2</v>
      </c>
      <c r="N75" s="81">
        <v>2</v>
      </c>
      <c r="O75" s="80">
        <v>4032</v>
      </c>
      <c r="P75" s="80">
        <v>4028</v>
      </c>
      <c r="Q75" s="80">
        <v>4022</v>
      </c>
      <c r="R75" s="124">
        <f t="shared" ref="R75:R138" si="31">R5</f>
        <v>1.1499999999999999</v>
      </c>
      <c r="S75" s="88">
        <v>51</v>
      </c>
      <c r="T75" s="89">
        <v>2</v>
      </c>
      <c r="U75" s="88">
        <v>5</v>
      </c>
      <c r="V75">
        <f t="shared" ref="V75:V138" si="32">V5+1</f>
        <v>2</v>
      </c>
      <c r="W75" t="str" cm="1">
        <f t="array" ref="W75">"{5,1,"&amp;T75&amp;","&amp;_xlfn.CEILING.MATH(INDEX($E$5:$J$10,T75,V75)*R75,100)&amp;",0}"</f>
        <v>{5,1,2,3500,0}</v>
      </c>
      <c r="X75" t="str" cm="1">
        <f t="array" ref="X75">IF(U75=0,"","{5,1,"&amp;U75-3&amp;","&amp;INDEX($E$5:$J$10,U75,V75)/10&amp;",1}")</f>
        <v>{5,1,2,2,1}</v>
      </c>
      <c r="Y75" t="str">
        <f t="array" ref="Y75">[1]!LKnum(W75:X75)</f>
        <v>{{5,1,2,3500,0}|{5,1,2,2,1}}</v>
      </c>
      <c r="Z75">
        <v>0</v>
      </c>
      <c r="AA75">
        <f t="array" ref="AA75">INT(IF(U75=0,0,INDEX($E$20:$J$25,U75,V75))+INDEX($E$20:$J$25,T75,V75))</f>
        <v>4500</v>
      </c>
      <c r="AB75" t="str" cm="1">
        <f t="array" ref="AB75">INDEX(A$5:A$10,$T75)&amp;"&lt;color=#47d110&gt;"&amp;_xlfn.CEILING.MATH(INDEX($E$5:$J$10,T75,V75)*R75,100)&amp;"&lt;/color&gt;"</f>
        <v>防御+&lt;color=#47d110&gt;3500&lt;/color&gt;</v>
      </c>
      <c r="AC75" t="str" cm="1">
        <f t="array" ref="AC75">INDEX(B$5:B$10,$T75)&amp;"&lt;color=#47d110&gt;"&amp;_xlfn.CEILING.MATH(INDEX($E$5:$J$10,T75,V75)*R75,100)&amp;"&lt;/color&gt;"</f>
        <v>防禦+&lt;color=#47d110&gt;3500&lt;/color&gt;</v>
      </c>
      <c r="AD75" t="str" cm="1">
        <f t="array" ref="AD75">INDEX(C$5:C$10,$T75)&amp;"&lt;color=#47d110&gt;"&amp;_xlfn.CEILING.MATH(INDEX($E$5:$J$10,T75,V75)*R75,100)&amp;"&lt;/color&gt;"</f>
        <v>DEF+&lt;color=#47d110&gt;3500&lt;/color&gt;</v>
      </c>
      <c r="AE75" t="str">
        <f t="array" ref="AE75">IF($U75=0,"",","&amp;INDEX(A$5:A$10,$U75)&amp;INDEX($E$34:$J$39,$U75,$V75))</f>
        <v>,同时防御+&lt;color=#47d110&gt;2.0%&lt;/color&gt;</v>
      </c>
      <c r="AF75" t="str">
        <f t="array" ref="AF75">IF($U75=0,"",","&amp;INDEX(B$5:B$10,$U75)&amp;INDEX($E$34:$J$39,$U75,$V75))</f>
        <v>,同時防禦+&lt;color=#47d110&gt;2.0%&lt;/color&gt;</v>
      </c>
      <c r="AG75" t="str">
        <f t="array" ref="AG75">IF($U75=0,"",","&amp;INDEX(C$5:C$10,$U75)&amp;INDEX($E$34:$J$39,$U75,$V75))</f>
        <v>,And DEF+&lt;color=#47d110&gt;2.0%&lt;/color&gt;</v>
      </c>
      <c r="AH75" t="str">
        <f t="shared" si="26"/>
        <v>防御+&lt;color=#47d110&gt;3500&lt;/color&gt;,同时防御+&lt;color=#47d110&gt;2.0%&lt;/color&gt;</v>
      </c>
      <c r="AI75" t="str">
        <f t="shared" si="27"/>
        <v>防禦+&lt;color=#47d110&gt;3500&lt;/color&gt;,同時防禦+&lt;color=#47d110&gt;2.0%&lt;/color&gt;</v>
      </c>
      <c r="AJ75" t="str">
        <f t="shared" si="28"/>
        <v>DEF+&lt;color=#47d110&gt;3500&lt;/color&gt;,And DEF+&lt;color=#47d110&gt;2.0%&lt;/color&gt;</v>
      </c>
      <c r="AK75">
        <v>3000004</v>
      </c>
      <c r="AL75" t="str">
        <f>_xlfn.XLOOKUP(AK75,Sheet4!$E$50:$E$118,Sheet4!$F$50:$F$118,"",)</f>
        <v>,开局会获得一个护盾，吸收生命上限&lt;color=#47d110&gt;6.5%&lt;/color&gt;伤害</v>
      </c>
      <c r="AM75" s="74" t="str">
        <f t="shared" si="29"/>
        <v>防御+&lt;color=#47d110&gt;3500&lt;/color&gt;,同时防御+&lt;color=#47d110&gt;2.0%&lt;/color&gt;,开局会获得一个护盾，吸收生命上限&lt;color=#47d110&gt;6.5%&lt;/color&gt;伤害</v>
      </c>
      <c r="AN75" s="74" t="str">
        <f t="shared" si="30"/>
        <v>防禦+&lt;color=#47d110&gt;3500&lt;/color&gt;,同時防禦+&lt;color=#47d110&gt;2.0%&lt;/color&gt;,开局会获得一个护盾，吸收生命上限&lt;color=#47d110&gt;6.5%&lt;/color&gt;伤害</v>
      </c>
      <c r="AO75" s="74" t="str">
        <f>AJ75&amp;_xlfn.XLOOKUP(AK75,Sheet4!$E$50:$E$118,Sheet4!$G$50:$G$118,"",)</f>
        <v>DEF+&lt;color=#47d110&gt;3500&lt;/color&gt;,And DEF+&lt;color=#47d110&gt;2.0%&lt;/color&gt;, with a shield received at the beginning of a battle that absorbs damage up to &lt;color=#47d110&gt;6.5%&lt;/color&gt; Max HP</v>
      </c>
    </row>
    <row r="76" spans="5:41" x14ac:dyDescent="0.15">
      <c r="L76">
        <f t="shared" si="25"/>
        <v>20723</v>
      </c>
      <c r="M76">
        <v>3</v>
      </c>
      <c r="N76" s="79">
        <v>3</v>
      </c>
      <c r="O76" s="80">
        <v>4041</v>
      </c>
      <c r="P76" s="80">
        <v>4037</v>
      </c>
      <c r="Q76" s="80">
        <v>4032</v>
      </c>
      <c r="R76" s="124">
        <f t="shared" si="31"/>
        <v>1.1499999999999999</v>
      </c>
      <c r="S76" s="88">
        <v>72</v>
      </c>
      <c r="T76" s="89">
        <v>2</v>
      </c>
      <c r="U76" s="88">
        <v>5</v>
      </c>
      <c r="V76">
        <f t="shared" si="32"/>
        <v>2</v>
      </c>
      <c r="W76" t="str" cm="1">
        <f t="array" ref="W76">"{5,1,"&amp;T76&amp;","&amp;_xlfn.CEILING.MATH(INDEX($E$5:$J$10,T76,V76)*R76,100)&amp;",0}"</f>
        <v>{5,1,2,3500,0}</v>
      </c>
      <c r="X76" t="str" cm="1">
        <f t="array" ref="X76">IF(U76=0,"","{5,1,"&amp;U76-3&amp;","&amp;INDEX($E$5:$J$10,U76,V76)/10&amp;",1}")</f>
        <v>{5,1,2,2,1}</v>
      </c>
      <c r="Y76" t="str">
        <f t="array" ref="Y76">[1]!LKnum(W76:X76)</f>
        <v>{{5,1,2,3500,0}|{5,1,2,2,1}}</v>
      </c>
      <c r="Z76">
        <v>0</v>
      </c>
      <c r="AA76">
        <f t="array" ref="AA76">INT(IF(U76=0,0,INDEX($E$20:$J$25,U76,V76))+INDEX($E$20:$J$25,T76,V76))</f>
        <v>4500</v>
      </c>
      <c r="AB76" t="str" cm="1">
        <f t="array" ref="AB76">INDEX(A$5:A$10,$T76)&amp;"&lt;color=#47d110&gt;"&amp;_xlfn.CEILING.MATH(INDEX($E$5:$J$10,T76,V76)*R76,100)&amp;"&lt;/color&gt;"</f>
        <v>防御+&lt;color=#47d110&gt;3500&lt;/color&gt;</v>
      </c>
      <c r="AC76" t="str" cm="1">
        <f t="array" ref="AC76">INDEX(B$5:B$10,$T76)&amp;"&lt;color=#47d110&gt;"&amp;_xlfn.CEILING.MATH(INDEX($E$5:$J$10,T76,V76)*R76,100)&amp;"&lt;/color&gt;"</f>
        <v>防禦+&lt;color=#47d110&gt;3500&lt;/color&gt;</v>
      </c>
      <c r="AD76" t="str" cm="1">
        <f t="array" ref="AD76">INDEX(C$5:C$10,$T76)&amp;"&lt;color=#47d110&gt;"&amp;_xlfn.CEILING.MATH(INDEX($E$5:$J$10,T76,V76)*R76,100)&amp;"&lt;/color&gt;"</f>
        <v>DEF+&lt;color=#47d110&gt;3500&lt;/color&gt;</v>
      </c>
      <c r="AE76" t="str">
        <f t="array" ref="AE76">IF($U76=0,"",","&amp;INDEX(A$5:A$10,$U76)&amp;INDEX($E$34:$J$39,$U76,$V76))</f>
        <v>,同时防御+&lt;color=#47d110&gt;2.0%&lt;/color&gt;</v>
      </c>
      <c r="AF76" t="str">
        <f t="array" ref="AF76">IF($U76=0,"",","&amp;INDEX(B$5:B$10,$U76)&amp;INDEX($E$34:$J$39,$U76,$V76))</f>
        <v>,同時防禦+&lt;color=#47d110&gt;2.0%&lt;/color&gt;</v>
      </c>
      <c r="AG76" t="str">
        <f t="array" ref="AG76">IF($U76=0,"",","&amp;INDEX(C$5:C$10,$U76)&amp;INDEX($E$34:$J$39,$U76,$V76))</f>
        <v>,And DEF+&lt;color=#47d110&gt;2.0%&lt;/color&gt;</v>
      </c>
      <c r="AH76" t="str">
        <f t="shared" si="26"/>
        <v>防御+&lt;color=#47d110&gt;3500&lt;/color&gt;,同时防御+&lt;color=#47d110&gt;2.0%&lt;/color&gt;</v>
      </c>
      <c r="AI76" t="str">
        <f t="shared" si="27"/>
        <v>防禦+&lt;color=#47d110&gt;3500&lt;/color&gt;,同時防禦+&lt;color=#47d110&gt;2.0%&lt;/color&gt;</v>
      </c>
      <c r="AJ76" t="str">
        <f t="shared" si="28"/>
        <v>DEF+&lt;color=#47d110&gt;3500&lt;/color&gt;,And DEF+&lt;color=#47d110&gt;2.0%&lt;/color&gt;</v>
      </c>
      <c r="AK76">
        <v>3000007</v>
      </c>
      <c r="AL76" t="str">
        <f>_xlfn.XLOOKUP(AK76,Sheet4!$E$50:$E$118,Sheet4!$F$50:$F$118,"",)</f>
        <v>,首次血量低于60%会获得&lt;color=#47d110&gt;10%&lt;/color&gt;伤害减免持续5秒</v>
      </c>
      <c r="AM76" s="74" t="str">
        <f t="shared" si="29"/>
        <v>防御+&lt;color=#47d110&gt;3500&lt;/color&gt;,同时防御+&lt;color=#47d110&gt;2.0%&lt;/color&gt;,首次血量低于60%会获得&lt;color=#47d110&gt;10%&lt;/color&gt;伤害减免持续5秒</v>
      </c>
      <c r="AN76" s="74" t="str">
        <f t="shared" si="30"/>
        <v>防禦+&lt;color=#47d110&gt;3500&lt;/color&gt;,同時防禦+&lt;color=#47d110&gt;2.0%&lt;/color&gt;,首次血量低于60%会获得&lt;color=#47d110&gt;10%&lt;/color&gt;伤害减免持续5秒</v>
      </c>
      <c r="AO76" s="74" t="str">
        <f>AJ76&amp;_xlfn.XLOOKUP(AK76,Sheet4!$E$50:$E$118,Sheet4!$G$50:$G$118,"",)</f>
        <v>DEF+&lt;color=#47d110&gt;3500&lt;/color&gt;,And DEF+&lt;color=#47d110&gt;2.0%&lt;/color&gt;&lt;color=#47d110&gt;10%&lt;/color&gt; additional damage reduction for 5 seconds when HP is below 60% for the first time</v>
      </c>
    </row>
    <row r="77" spans="5:41" x14ac:dyDescent="0.15">
      <c r="L77">
        <f t="shared" si="25"/>
        <v>20594</v>
      </c>
      <c r="M77">
        <v>4</v>
      </c>
      <c r="N77" s="81">
        <v>4</v>
      </c>
      <c r="O77" s="80">
        <v>4042</v>
      </c>
      <c r="P77" s="80">
        <v>4037</v>
      </c>
      <c r="Q77" s="80">
        <v>4007</v>
      </c>
      <c r="R77" s="124">
        <f t="shared" si="31"/>
        <v>1.1499999999999999</v>
      </c>
      <c r="S77" s="88">
        <v>59</v>
      </c>
      <c r="T77" s="89">
        <v>2</v>
      </c>
      <c r="U77" s="88">
        <v>5</v>
      </c>
      <c r="V77">
        <f t="shared" si="32"/>
        <v>2</v>
      </c>
      <c r="W77" t="str" cm="1">
        <f t="array" ref="W77">"{5,1,"&amp;T77&amp;","&amp;_xlfn.CEILING.MATH(INDEX($E$5:$J$10,T77,V77)*R77,100)&amp;",0}"</f>
        <v>{5,1,2,3500,0}</v>
      </c>
      <c r="X77" t="str" cm="1">
        <f t="array" ref="X77">IF(U77=0,"","{5,1,"&amp;U77-3&amp;","&amp;INDEX($E$5:$J$10,U77,V77)/10&amp;",1}")</f>
        <v>{5,1,2,2,1}</v>
      </c>
      <c r="Y77" t="str">
        <f t="array" ref="Y77">[1]!LKnum(W77:X77)</f>
        <v>{{5,1,2,3500,0}|{5,1,2,2,1}}</v>
      </c>
      <c r="Z77">
        <v>0</v>
      </c>
      <c r="AA77">
        <f t="array" ref="AA77">INT(IF(U77=0,0,INDEX($E$20:$J$25,U77,V77))+INDEX($E$20:$J$25,T77,V77))</f>
        <v>4500</v>
      </c>
      <c r="AB77" t="str" cm="1">
        <f t="array" ref="AB77">INDEX(A$5:A$10,$T77)&amp;"&lt;color=#47d110&gt;"&amp;_xlfn.CEILING.MATH(INDEX($E$5:$J$10,T77,V77)*R77,100)&amp;"&lt;/color&gt;"</f>
        <v>防御+&lt;color=#47d110&gt;3500&lt;/color&gt;</v>
      </c>
      <c r="AC77" t="str" cm="1">
        <f t="array" ref="AC77">INDEX(B$5:B$10,$T77)&amp;"&lt;color=#47d110&gt;"&amp;_xlfn.CEILING.MATH(INDEX($E$5:$J$10,T77,V77)*R77,100)&amp;"&lt;/color&gt;"</f>
        <v>防禦+&lt;color=#47d110&gt;3500&lt;/color&gt;</v>
      </c>
      <c r="AD77" t="str" cm="1">
        <f t="array" ref="AD77">INDEX(C$5:C$10,$T77)&amp;"&lt;color=#47d110&gt;"&amp;_xlfn.CEILING.MATH(INDEX($E$5:$J$10,T77,V77)*R77,100)&amp;"&lt;/color&gt;"</f>
        <v>DEF+&lt;color=#47d110&gt;3500&lt;/color&gt;</v>
      </c>
      <c r="AE77" t="str">
        <f t="array" ref="AE77">IF($U77=0,"",","&amp;INDEX(A$5:A$10,$U77)&amp;INDEX($E$34:$J$39,$U77,$V77))</f>
        <v>,同时防御+&lt;color=#47d110&gt;2.0%&lt;/color&gt;</v>
      </c>
      <c r="AF77" t="str">
        <f t="array" ref="AF77">IF($U77=0,"",","&amp;INDEX(B$5:B$10,$U77)&amp;INDEX($E$34:$J$39,$U77,$V77))</f>
        <v>,同時防禦+&lt;color=#47d110&gt;2.0%&lt;/color&gt;</v>
      </c>
      <c r="AG77" t="str">
        <f t="array" ref="AG77">IF($U77=0,"",","&amp;INDEX(C$5:C$10,$U77)&amp;INDEX($E$34:$J$39,$U77,$V77))</f>
        <v>,And DEF+&lt;color=#47d110&gt;2.0%&lt;/color&gt;</v>
      </c>
      <c r="AH77" t="str">
        <f t="shared" si="26"/>
        <v>防御+&lt;color=#47d110&gt;3500&lt;/color&gt;,同时防御+&lt;color=#47d110&gt;2.0%&lt;/color&gt;</v>
      </c>
      <c r="AI77" t="str">
        <f t="shared" si="27"/>
        <v>防禦+&lt;color=#47d110&gt;3500&lt;/color&gt;,同時防禦+&lt;color=#47d110&gt;2.0%&lt;/color&gt;</v>
      </c>
      <c r="AJ77" t="str">
        <f t="shared" si="28"/>
        <v>DEF+&lt;color=#47d110&gt;3500&lt;/color&gt;,And DEF+&lt;color=#47d110&gt;2.0%&lt;/color&gt;</v>
      </c>
      <c r="AK77">
        <v>3000013</v>
      </c>
      <c r="AL77" t="str">
        <f>_xlfn.XLOOKUP(AK77,Sheet4!$E$50:$E$118,Sheet4!$F$50:$F$118,"",)</f>
        <v>,受到单次伤害高于生命10%时，此次伤害效果时降低&lt;color=#47d110&gt;7%&lt;/color&gt;</v>
      </c>
      <c r="AM77" s="74" t="str">
        <f t="shared" si="29"/>
        <v>防御+&lt;color=#47d110&gt;3500&lt;/color&gt;,同时防御+&lt;color=#47d110&gt;2.0%&lt;/color&gt;,受到单次伤害高于生命10%时，此次伤害效果时降低&lt;color=#47d110&gt;7%&lt;/color&gt;</v>
      </c>
      <c r="AN77" s="74" t="str">
        <f t="shared" si="30"/>
        <v>防禦+&lt;color=#47d110&gt;3500&lt;/color&gt;,同時防禦+&lt;color=#47d110&gt;2.0%&lt;/color&gt;,受到单次伤害高于生命10%时，此次伤害效果时降低&lt;color=#47d110&gt;7%&lt;/color&gt;</v>
      </c>
      <c r="AO77" s="74" t="str">
        <f>AJ77&amp;_xlfn.XLOOKUP(AK77,Sheet4!$E$50:$E$118,Sheet4!$G$50:$G$118,"",)</f>
        <v>DEF+&lt;color=#47d110&gt;3500&lt;/color&gt;,And DEF+&lt;color=#47d110&gt;2.0%&lt;/color&gt;, with &lt;color=#47d110&gt;7%&lt;/color&gt; damage reduction if the damage taken is over 10% HP</v>
      </c>
    </row>
    <row r="78" spans="5:41" x14ac:dyDescent="0.15">
      <c r="L78">
        <f t="shared" si="25"/>
        <v>20765</v>
      </c>
      <c r="M78">
        <v>5</v>
      </c>
      <c r="N78" s="79">
        <v>5</v>
      </c>
      <c r="O78" s="80">
        <v>4039</v>
      </c>
      <c r="P78" s="80">
        <v>4037</v>
      </c>
      <c r="Q78" s="80">
        <v>4026</v>
      </c>
      <c r="R78" s="124">
        <f t="shared" si="31"/>
        <v>1.1499999999999999</v>
      </c>
      <c r="S78" s="88">
        <v>76</v>
      </c>
      <c r="T78" s="89">
        <v>2</v>
      </c>
      <c r="U78" s="88">
        <v>5</v>
      </c>
      <c r="V78">
        <f t="shared" si="32"/>
        <v>2</v>
      </c>
      <c r="W78" t="str" cm="1">
        <f t="array" ref="W78">"{5,1,"&amp;T78&amp;","&amp;_xlfn.CEILING.MATH(INDEX($E$5:$J$10,T78,V78)*R78,100)&amp;",0}"</f>
        <v>{5,1,2,3500,0}</v>
      </c>
      <c r="X78" t="str" cm="1">
        <f t="array" ref="X78">IF(U78=0,"","{5,1,"&amp;U78-3&amp;","&amp;INDEX($E$5:$J$10,U78,V78)/10&amp;",1}")</f>
        <v>{5,1,2,2,1}</v>
      </c>
      <c r="Y78" t="str">
        <f t="array" ref="Y78">[1]!LKnum(W78:X78)</f>
        <v>{{5,1,2,3500,0}|{5,1,2,2,1}}</v>
      </c>
      <c r="Z78">
        <v>0</v>
      </c>
      <c r="AA78">
        <f t="array" ref="AA78">INT(IF(U78=0,0,INDEX($E$20:$J$25,U78,V78))+INDEX($E$20:$J$25,T78,V78))</f>
        <v>4500</v>
      </c>
      <c r="AB78" t="str" cm="1">
        <f t="array" ref="AB78">INDEX(A$5:A$10,$T78)&amp;"&lt;color=#47d110&gt;"&amp;_xlfn.CEILING.MATH(INDEX($E$5:$J$10,T78,V78)*R78,100)&amp;"&lt;/color&gt;"</f>
        <v>防御+&lt;color=#47d110&gt;3500&lt;/color&gt;</v>
      </c>
      <c r="AC78" t="str" cm="1">
        <f t="array" ref="AC78">INDEX(B$5:B$10,$T78)&amp;"&lt;color=#47d110&gt;"&amp;_xlfn.CEILING.MATH(INDEX($E$5:$J$10,T78,V78)*R78,100)&amp;"&lt;/color&gt;"</f>
        <v>防禦+&lt;color=#47d110&gt;3500&lt;/color&gt;</v>
      </c>
      <c r="AD78" t="str" cm="1">
        <f t="array" ref="AD78">INDEX(C$5:C$10,$T78)&amp;"&lt;color=#47d110&gt;"&amp;_xlfn.CEILING.MATH(INDEX($E$5:$J$10,T78,V78)*R78,100)&amp;"&lt;/color&gt;"</f>
        <v>DEF+&lt;color=#47d110&gt;3500&lt;/color&gt;</v>
      </c>
      <c r="AE78" t="str">
        <f t="array" ref="AE78">IF($U78=0,"",","&amp;INDEX(A$5:A$10,$U78)&amp;INDEX($E$34:$J$39,$U78,$V78))</f>
        <v>,同时防御+&lt;color=#47d110&gt;2.0%&lt;/color&gt;</v>
      </c>
      <c r="AF78" t="str">
        <f t="array" ref="AF78">IF($U78=0,"",","&amp;INDEX(B$5:B$10,$U78)&amp;INDEX($E$34:$J$39,$U78,$V78))</f>
        <v>,同時防禦+&lt;color=#47d110&gt;2.0%&lt;/color&gt;</v>
      </c>
      <c r="AG78" t="str">
        <f t="array" ref="AG78">IF($U78=0,"",","&amp;INDEX(C$5:C$10,$U78)&amp;INDEX($E$34:$J$39,$U78,$V78))</f>
        <v>,And DEF+&lt;color=#47d110&gt;2.0%&lt;/color&gt;</v>
      </c>
      <c r="AH78" t="str">
        <f t="shared" si="26"/>
        <v>防御+&lt;color=#47d110&gt;3500&lt;/color&gt;,同时防御+&lt;color=#47d110&gt;2.0%&lt;/color&gt;</v>
      </c>
      <c r="AI78" t="str">
        <f t="shared" si="27"/>
        <v>防禦+&lt;color=#47d110&gt;3500&lt;/color&gt;,同時防禦+&lt;color=#47d110&gt;2.0%&lt;/color&gt;</v>
      </c>
      <c r="AJ78" t="str">
        <f t="shared" si="28"/>
        <v>DEF+&lt;color=#47d110&gt;3500&lt;/color&gt;,And DEF+&lt;color=#47d110&gt;2.0%&lt;/color&gt;</v>
      </c>
      <c r="AK78">
        <v>3000016</v>
      </c>
      <c r="AL78" t="str">
        <f>_xlfn.XLOOKUP(AK78,Sheet4!$E$50:$E$118,Sheet4!$F$50:$F$118,"",)</f>
        <v>,对血量低于30%目标伤害和治疗效果提高&lt;color=#47d110&gt;12%&lt;/color&gt;</v>
      </c>
      <c r="AM78" s="74" t="str">
        <f t="shared" si="29"/>
        <v>防御+&lt;color=#47d110&gt;3500&lt;/color&gt;,同时防御+&lt;color=#47d110&gt;2.0%&lt;/color&gt;,对血量低于30%目标伤害和治疗效果提高&lt;color=#47d110&gt;12%&lt;/color&gt;</v>
      </c>
      <c r="AN78" s="74" t="str">
        <f t="shared" si="30"/>
        <v>防禦+&lt;color=#47d110&gt;3500&lt;/color&gt;,同時防禦+&lt;color=#47d110&gt;2.0%&lt;/color&gt;,对血量低于30%目标伤害和治疗效果提高&lt;color=#47d110&gt;12%&lt;/color&gt;</v>
      </c>
      <c r="AO78" s="74" t="str">
        <f>AJ78&amp;_xlfn.XLOOKUP(AK78,Sheet4!$E$50:$E$118,Sheet4!$G$50:$G$118,"",)</f>
        <v>DEF+&lt;color=#47d110&gt;3500&lt;/color&gt;,And DEF+&lt;color=#47d110&gt;2.0%&lt;/color&gt;, with &lt;color=#47d110&gt;12%&lt;/color&gt; increase in damage and healing effects to targets below 30% HP</v>
      </c>
    </row>
    <row r="79" spans="5:41" x14ac:dyDescent="0.15">
      <c r="L79">
        <f t="shared" si="25"/>
        <v>20656</v>
      </c>
      <c r="M79">
        <v>6</v>
      </c>
      <c r="N79" s="79">
        <v>6</v>
      </c>
      <c r="O79" s="80">
        <v>4039</v>
      </c>
      <c r="P79" s="80">
        <v>4032</v>
      </c>
      <c r="Q79" s="80">
        <v>4005</v>
      </c>
      <c r="R79" s="124">
        <f t="shared" si="31"/>
        <v>1.1499999999999999</v>
      </c>
      <c r="S79" s="88">
        <v>65</v>
      </c>
      <c r="T79" s="89">
        <v>1</v>
      </c>
      <c r="U79" s="88">
        <v>4</v>
      </c>
      <c r="V79">
        <f t="shared" si="32"/>
        <v>2</v>
      </c>
      <c r="W79" t="str" cm="1">
        <f t="array" ref="W79">"{5,1,"&amp;T79&amp;","&amp;_xlfn.CEILING.MATH(INDEX($E$5:$J$10,T79,V79)*R79,100)&amp;",0}"</f>
        <v>{5,1,1,2700,0}</v>
      </c>
      <c r="X79" t="str" cm="1">
        <f t="array" ref="X79">IF(U79=0,"","{5,1,"&amp;U79-3&amp;","&amp;INDEX($E$5:$J$10,U79,V79)/10&amp;",1}")</f>
        <v>{5,1,1,2,1}</v>
      </c>
      <c r="Y79" t="str">
        <f t="array" ref="Y79">[1]!LKnum(W79:X79)</f>
        <v>{{5,1,1,2700,0}|{5,1,1,2,1}}</v>
      </c>
      <c r="Z79">
        <v>0</v>
      </c>
      <c r="AA79">
        <f t="array" ref="AA79">INT(IF(U79=0,0,INDEX($E$20:$J$25,U79,V79))+INDEX($E$20:$J$25,T79,V79))</f>
        <v>2300</v>
      </c>
      <c r="AB79" t="str" cm="1">
        <f t="array" ref="AB79">INDEX(A$5:A$10,$T79)&amp;"&lt;color=#47d110&gt;"&amp;_xlfn.CEILING.MATH(INDEX($E$5:$J$10,T79,V79)*R79,100)&amp;"&lt;/color&gt;"</f>
        <v>攻击+&lt;color=#47d110&gt;2700&lt;/color&gt;</v>
      </c>
      <c r="AC79" t="str" cm="1">
        <f t="array" ref="AC79">INDEX(B$5:B$10,$T79)&amp;"&lt;color=#47d110&gt;"&amp;_xlfn.CEILING.MATH(INDEX($E$5:$J$10,T79,V79)*R79,100)&amp;"&lt;/color&gt;"</f>
        <v>攻擊+&lt;color=#47d110&gt;2700&lt;/color&gt;</v>
      </c>
      <c r="AD79" t="str" cm="1">
        <f t="array" ref="AD79">INDEX(C$5:C$10,$T79)&amp;"&lt;color=#47d110&gt;"&amp;_xlfn.CEILING.MATH(INDEX($E$5:$J$10,T79,V79)*R79,100)&amp;"&lt;/color&gt;"</f>
        <v>ATK+&lt;color=#47d110&gt;2700&lt;/color&gt;</v>
      </c>
      <c r="AE79" t="str">
        <f t="array" ref="AE79">IF($U79=0,"",","&amp;INDEX(A$5:A$10,$U79)&amp;INDEX($E$34:$J$39,$U79,$V79))</f>
        <v>,同时攻击+&lt;color=#47d110&gt;2.0%&lt;/color&gt;</v>
      </c>
      <c r="AF79" t="str">
        <f t="array" ref="AF79">IF($U79=0,"",","&amp;INDEX(B$5:B$10,$U79)&amp;INDEX($E$34:$J$39,$U79,$V79))</f>
        <v>,同時攻擊+&lt;color=#47d110&gt;2.0%&lt;/color&gt;</v>
      </c>
      <c r="AG79" t="str">
        <f t="array" ref="AG79">IF($U79=0,"",","&amp;INDEX(C$5:C$10,$U79)&amp;INDEX($E$34:$J$39,$U79,$V79))</f>
        <v>,And ATK+&lt;color=#47d110&gt;2.0%&lt;/color&gt;</v>
      </c>
      <c r="AH79" t="str">
        <f t="shared" si="26"/>
        <v>攻击+&lt;color=#47d110&gt;2700&lt;/color&gt;,同时攻击+&lt;color=#47d110&gt;2.0%&lt;/color&gt;</v>
      </c>
      <c r="AI79" t="str">
        <f t="shared" si="27"/>
        <v>攻擊+&lt;color=#47d110&gt;2700&lt;/color&gt;,同時攻擊+&lt;color=#47d110&gt;2.0%&lt;/color&gt;</v>
      </c>
      <c r="AJ79" t="str">
        <f t="shared" si="28"/>
        <v>ATK+&lt;color=#47d110&gt;2700&lt;/color&gt;,And ATK+&lt;color=#47d110&gt;2.0%&lt;/color&gt;</v>
      </c>
      <c r="AK79">
        <v>3000022</v>
      </c>
      <c r="AL79" t="str">
        <f>_xlfn.XLOOKUP(AK79,Sheet4!$E$50:$E$118,Sheet4!$F$50:$F$118,"",)</f>
        <v>,上阵后技能冷却恢复速度提高&lt;color=#47d110&gt;9%&lt;/color&gt;持续10秒</v>
      </c>
      <c r="AM79" s="74" t="str">
        <f t="shared" si="29"/>
        <v>攻击+&lt;color=#47d110&gt;2700&lt;/color&gt;,同时攻击+&lt;color=#47d110&gt;2.0%&lt;/color&gt;,上阵后技能冷却恢复速度提高&lt;color=#47d110&gt;9%&lt;/color&gt;持续10秒</v>
      </c>
      <c r="AN79" s="74" t="str">
        <f t="shared" si="30"/>
        <v>攻擊+&lt;color=#47d110&gt;2700&lt;/color&gt;,同時攻擊+&lt;color=#47d110&gt;2.0%&lt;/color&gt;,上阵后技能冷却恢复速度提高&lt;color=#47d110&gt;9%&lt;/color&gt;持续10秒</v>
      </c>
      <c r="AO79" s="74" t="str">
        <f>AJ79&amp;_xlfn.XLOOKUP(AK79,Sheet4!$E$50:$E$118,Sheet4!$G$50:$G$118,"",)</f>
        <v>ATK+&lt;color=#47d110&gt;2700&lt;/color&gt;,And ATK+&lt;color=#47d110&gt;2.0%&lt;/color&gt;, with &lt;color=#47d110&gt;9%&lt;/color&gt; increase in skill CD recovery speed for 10 seconds</v>
      </c>
    </row>
    <row r="80" spans="5:41" x14ac:dyDescent="0.15">
      <c r="L80">
        <f t="shared" si="25"/>
        <v>20407</v>
      </c>
      <c r="M80">
        <v>7</v>
      </c>
      <c r="N80" s="79">
        <v>7</v>
      </c>
      <c r="O80" s="80">
        <v>4040</v>
      </c>
      <c r="P80" s="80">
        <v>4039</v>
      </c>
      <c r="Q80" s="80">
        <v>4038</v>
      </c>
      <c r="R80" s="124">
        <f t="shared" si="31"/>
        <v>1.1499999999999999</v>
      </c>
      <c r="S80" s="88">
        <v>40</v>
      </c>
      <c r="T80" s="89">
        <v>1</v>
      </c>
      <c r="U80" s="88">
        <v>4</v>
      </c>
      <c r="V80">
        <f t="shared" si="32"/>
        <v>2</v>
      </c>
      <c r="W80" t="str" cm="1">
        <f t="array" ref="W80">"{5,1,"&amp;T80&amp;","&amp;_xlfn.CEILING.MATH(INDEX($E$5:$J$10,T80,V80)*R80,100)&amp;",0}"</f>
        <v>{5,1,1,2700,0}</v>
      </c>
      <c r="X80" t="str" cm="1">
        <f t="array" ref="X80">IF(U80=0,"","{5,1,"&amp;U80-3&amp;","&amp;INDEX($E$5:$J$10,U80,V80)/10&amp;",1}")</f>
        <v>{5,1,1,2,1}</v>
      </c>
      <c r="Y80" t="str">
        <f t="array" ref="Y80">[1]!LKnum(W80:X80)</f>
        <v>{{5,1,1,2700,0}|{5,1,1,2,1}}</v>
      </c>
      <c r="Z80">
        <v>0</v>
      </c>
      <c r="AA80">
        <f t="array" ref="AA80">INT(IF(U80=0,0,INDEX($E$20:$J$25,U80,V80))+INDEX($E$20:$J$25,T80,V80))</f>
        <v>2300</v>
      </c>
      <c r="AB80" t="str" cm="1">
        <f t="array" ref="AB80">INDEX(A$5:A$10,$T80)&amp;"&lt;color=#47d110&gt;"&amp;_xlfn.CEILING.MATH(INDEX($E$5:$J$10,T80,V80)*R80,100)&amp;"&lt;/color&gt;"</f>
        <v>攻击+&lt;color=#47d110&gt;2700&lt;/color&gt;</v>
      </c>
      <c r="AC80" t="str" cm="1">
        <f t="array" ref="AC80">INDEX(B$5:B$10,$T80)&amp;"&lt;color=#47d110&gt;"&amp;_xlfn.CEILING.MATH(INDEX($E$5:$J$10,T80,V80)*R80,100)&amp;"&lt;/color&gt;"</f>
        <v>攻擊+&lt;color=#47d110&gt;2700&lt;/color&gt;</v>
      </c>
      <c r="AD80" t="str" cm="1">
        <f t="array" ref="AD80">INDEX(C$5:C$10,$T80)&amp;"&lt;color=#47d110&gt;"&amp;_xlfn.CEILING.MATH(INDEX($E$5:$J$10,T80,V80)*R80,100)&amp;"&lt;/color&gt;"</f>
        <v>ATK+&lt;color=#47d110&gt;2700&lt;/color&gt;</v>
      </c>
      <c r="AE80" t="str">
        <f t="array" ref="AE80">IF($U80=0,"",","&amp;INDEX(A$5:A$10,$U80)&amp;INDEX($E$34:$J$39,$U80,$V80))</f>
        <v>,同时攻击+&lt;color=#47d110&gt;2.0%&lt;/color&gt;</v>
      </c>
      <c r="AF80" t="str">
        <f t="array" ref="AF80">IF($U80=0,"",","&amp;INDEX(B$5:B$10,$U80)&amp;INDEX($E$34:$J$39,$U80,$V80))</f>
        <v>,同時攻擊+&lt;color=#47d110&gt;2.0%&lt;/color&gt;</v>
      </c>
      <c r="AG80" t="str">
        <f t="array" ref="AG80">IF($U80=0,"",","&amp;INDEX(C$5:C$10,$U80)&amp;INDEX($E$34:$J$39,$U80,$V80))</f>
        <v>,And ATK+&lt;color=#47d110&gt;2.0%&lt;/color&gt;</v>
      </c>
      <c r="AH80" t="str">
        <f t="shared" si="26"/>
        <v>攻击+&lt;color=#47d110&gt;2700&lt;/color&gt;,同时攻击+&lt;color=#47d110&gt;2.0%&lt;/color&gt;</v>
      </c>
      <c r="AI80" t="str">
        <f t="shared" si="27"/>
        <v>攻擊+&lt;color=#47d110&gt;2700&lt;/color&gt;,同時攻擊+&lt;color=#47d110&gt;2.0%&lt;/color&gt;</v>
      </c>
      <c r="AJ80" t="str">
        <f t="shared" si="28"/>
        <v>ATK+&lt;color=#47d110&gt;2700&lt;/color&gt;,And ATK+&lt;color=#47d110&gt;2.0%&lt;/color&gt;</v>
      </c>
      <c r="AK80">
        <v>3000028</v>
      </c>
      <c r="AL80" t="str">
        <f>_xlfn.XLOOKUP(AK80,Sheet4!$E$50:$E$118,Sheet4!$F$50:$F$118,"",)</f>
        <v>,伤害和治疗的暴击和暴击效果提升&lt;color=#47d110&gt;5%&lt;/color&gt;</v>
      </c>
      <c r="AM80" s="74" t="str">
        <f t="shared" si="29"/>
        <v>攻击+&lt;color=#47d110&gt;2700&lt;/color&gt;,同时攻击+&lt;color=#47d110&gt;2.0%&lt;/color&gt;,伤害和治疗的暴击和暴击效果提升&lt;color=#47d110&gt;5%&lt;/color&gt;</v>
      </c>
      <c r="AN80" s="74" t="str">
        <f t="shared" si="30"/>
        <v>攻擊+&lt;color=#47d110&gt;2700&lt;/color&gt;,同時攻擊+&lt;color=#47d110&gt;2.0%&lt;/color&gt;,伤害和治疗的暴击和暴击效果提升&lt;color=#47d110&gt;5%&lt;/color&gt;</v>
      </c>
      <c r="AO80" s="74" t="str">
        <f>AJ80&amp;_xlfn.XLOOKUP(AK80,Sheet4!$E$50:$E$118,Sheet4!$G$50:$G$118,"",)</f>
        <v>ATK+&lt;color=#47d110&gt;2700&lt;/color&gt;,And ATK+&lt;color=#47d110&gt;2.0%&lt;/color&gt;, with &lt;color=#47d110&gt;5%&lt;/color&gt; increase in CRT damange and CRT healing effects</v>
      </c>
    </row>
    <row r="81" spans="5:41" x14ac:dyDescent="0.15">
      <c r="L81">
        <f t="shared" si="25"/>
        <v>20158</v>
      </c>
      <c r="M81">
        <v>8</v>
      </c>
      <c r="N81" s="81">
        <v>8</v>
      </c>
      <c r="O81" s="80">
        <v>4023</v>
      </c>
      <c r="P81" s="80">
        <v>4016</v>
      </c>
      <c r="Q81" s="80">
        <v>4004</v>
      </c>
      <c r="R81" s="124">
        <f t="shared" si="31"/>
        <v>1.1499999999999999</v>
      </c>
      <c r="S81" s="88">
        <v>15</v>
      </c>
      <c r="T81" s="89">
        <v>1</v>
      </c>
      <c r="U81" s="88">
        <v>4</v>
      </c>
      <c r="V81">
        <f t="shared" si="32"/>
        <v>2</v>
      </c>
      <c r="W81" t="str" cm="1">
        <f t="array" ref="W81">"{5,1,"&amp;T81&amp;","&amp;_xlfn.CEILING.MATH(INDEX($E$5:$J$10,T81,V81)*R81,100)&amp;",0}"</f>
        <v>{5,1,1,2700,0}</v>
      </c>
      <c r="X81" t="str" cm="1">
        <f t="array" ref="X81">IF(U81=0,"","{5,1,"&amp;U81-3&amp;","&amp;INDEX($E$5:$J$10,U81,V81)/10&amp;",1}")</f>
        <v>{5,1,1,2,1}</v>
      </c>
      <c r="Y81" t="str">
        <f t="array" ref="Y81">[1]!LKnum(W81:X81)</f>
        <v>{{5,1,1,2700,0}|{5,1,1,2,1}}</v>
      </c>
      <c r="Z81">
        <v>0</v>
      </c>
      <c r="AA81">
        <f t="array" ref="AA81">INT(IF(U81=0,0,INDEX($E$20:$J$25,U81,V81))+INDEX($E$20:$J$25,T81,V81))</f>
        <v>2300</v>
      </c>
      <c r="AB81" t="str" cm="1">
        <f t="array" ref="AB81">INDEX(A$5:A$10,$T81)&amp;"&lt;color=#47d110&gt;"&amp;_xlfn.CEILING.MATH(INDEX($E$5:$J$10,T81,V81)*R81,100)&amp;"&lt;/color&gt;"</f>
        <v>攻击+&lt;color=#47d110&gt;2700&lt;/color&gt;</v>
      </c>
      <c r="AC81" t="str" cm="1">
        <f t="array" ref="AC81">INDEX(B$5:B$10,$T81)&amp;"&lt;color=#47d110&gt;"&amp;_xlfn.CEILING.MATH(INDEX($E$5:$J$10,T81,V81)*R81,100)&amp;"&lt;/color&gt;"</f>
        <v>攻擊+&lt;color=#47d110&gt;2700&lt;/color&gt;</v>
      </c>
      <c r="AD81" t="str" cm="1">
        <f t="array" ref="AD81">INDEX(C$5:C$10,$T81)&amp;"&lt;color=#47d110&gt;"&amp;_xlfn.CEILING.MATH(INDEX($E$5:$J$10,T81,V81)*R81,100)&amp;"&lt;/color&gt;"</f>
        <v>ATK+&lt;color=#47d110&gt;2700&lt;/color&gt;</v>
      </c>
      <c r="AE81" t="str">
        <f t="array" ref="AE81">IF($U81=0,"",","&amp;INDEX(A$5:A$10,$U81)&amp;INDEX($E$34:$J$39,$U81,$V81))</f>
        <v>,同时攻击+&lt;color=#47d110&gt;2.0%&lt;/color&gt;</v>
      </c>
      <c r="AF81" t="str">
        <f t="array" ref="AF81">IF($U81=0,"",","&amp;INDEX(B$5:B$10,$U81)&amp;INDEX($E$34:$J$39,$U81,$V81))</f>
        <v>,同時攻擊+&lt;color=#47d110&gt;2.0%&lt;/color&gt;</v>
      </c>
      <c r="AG81" t="str">
        <f t="array" ref="AG81">IF($U81=0,"",","&amp;INDEX(C$5:C$10,$U81)&amp;INDEX($E$34:$J$39,$U81,$V81))</f>
        <v>,And ATK+&lt;color=#47d110&gt;2.0%&lt;/color&gt;</v>
      </c>
      <c r="AH81" t="str">
        <f t="shared" si="26"/>
        <v>攻击+&lt;color=#47d110&gt;2700&lt;/color&gt;,同时攻击+&lt;color=#47d110&gt;2.0%&lt;/color&gt;</v>
      </c>
      <c r="AI81" t="str">
        <f t="shared" si="27"/>
        <v>攻擊+&lt;color=#47d110&gt;2700&lt;/color&gt;,同時攻擊+&lt;color=#47d110&gt;2.0%&lt;/color&gt;</v>
      </c>
      <c r="AJ81" t="str">
        <f t="shared" si="28"/>
        <v>ATK+&lt;color=#47d110&gt;2700&lt;/color&gt;,And ATK+&lt;color=#47d110&gt;2.0%&lt;/color&gt;</v>
      </c>
      <c r="AK81">
        <v>3000031</v>
      </c>
      <c r="AL81" t="str">
        <f>_xlfn.XLOOKUP(AK81,Sheet4!$E$50:$E$118,Sheet4!$F$50:$F$118,"",)</f>
        <v>,造成伤害&lt;color=#47d110&gt;4%&lt;/color&gt;为致死伤害</v>
      </c>
      <c r="AM81" s="74" t="str">
        <f t="shared" si="29"/>
        <v>攻击+&lt;color=#47d110&gt;2700&lt;/color&gt;,同时攻击+&lt;color=#47d110&gt;2.0%&lt;/color&gt;,造成伤害&lt;color=#47d110&gt;4%&lt;/color&gt;为致死伤害</v>
      </c>
      <c r="AN81" s="74" t="str">
        <f t="shared" si="30"/>
        <v>攻擊+&lt;color=#47d110&gt;2700&lt;/color&gt;,同時攻擊+&lt;color=#47d110&gt;2.0%&lt;/color&gt;,造成伤害&lt;color=#47d110&gt;4%&lt;/color&gt;为致死伤害</v>
      </c>
      <c r="AO81" s="74" t="str">
        <f>AJ81&amp;_xlfn.XLOOKUP(AK81,Sheet4!$E$50:$E$118,Sheet4!$G$50:$G$118,"",)</f>
        <v>ATK+&lt;color=#47d110&gt;2700&lt;/color&gt;,And ATK+&lt;color=#47d110&gt;2.0%&lt;/color&gt;, with &lt;color=#47d110&gt;4%&lt;/color&gt; chance of causing fatal damage</v>
      </c>
    </row>
    <row r="82" spans="5:41" x14ac:dyDescent="0.15">
      <c r="L82">
        <f t="shared" si="25"/>
        <v>20069</v>
      </c>
      <c r="M82">
        <v>9</v>
      </c>
      <c r="N82" s="79">
        <v>9</v>
      </c>
      <c r="O82" s="80">
        <v>4000</v>
      </c>
      <c r="P82" s="80">
        <v>2016</v>
      </c>
      <c r="Q82" s="80"/>
      <c r="R82" s="124">
        <f t="shared" si="31"/>
        <v>0.45</v>
      </c>
      <c r="S82" s="88">
        <v>6</v>
      </c>
      <c r="T82" s="89">
        <v>2</v>
      </c>
      <c r="U82" s="88">
        <v>0</v>
      </c>
      <c r="V82">
        <f t="shared" si="32"/>
        <v>2</v>
      </c>
      <c r="W82" t="str" cm="1">
        <f t="array" ref="W82">"{5,1,"&amp;T82&amp;","&amp;_xlfn.CEILING.MATH(INDEX($E$5:$J$10,T82,V82)*R82,100)&amp;",0}"</f>
        <v>{5,1,2,1400,0}</v>
      </c>
      <c r="X82" t="str" cm="1">
        <f t="array" ref="X82">IF(U82=0,"","{5,1,"&amp;U82-3&amp;","&amp;INDEX($E$5:$J$10,U82,V82)/10&amp;",1}")</f>
        <v/>
      </c>
      <c r="Y82" t="str">
        <f t="array" ref="Y82">[1]!LKnum(W82:X82)</f>
        <v>{{5,1,2,1400,0}}</v>
      </c>
      <c r="Z82">
        <v>0</v>
      </c>
      <c r="AA82">
        <f t="array" ref="AA82">INT(IF(U82=0,0,INDEX($E$20:$J$25,U82,V82))+INDEX($E$20:$J$25,T82,V82))</f>
        <v>4500</v>
      </c>
      <c r="AB82" t="str" cm="1">
        <f t="array" ref="AB82">INDEX(A$5:A$10,$T82)&amp;"&lt;color=#47d110&gt;"&amp;_xlfn.CEILING.MATH(INDEX($E$5:$J$10,T82,V82)*R82,100)&amp;"&lt;/color&gt;"</f>
        <v>防御+&lt;color=#47d110&gt;1400&lt;/color&gt;</v>
      </c>
      <c r="AC82" t="str" cm="1">
        <f t="array" ref="AC82">INDEX(B$5:B$10,$T82)&amp;"&lt;color=#47d110&gt;"&amp;_xlfn.CEILING.MATH(INDEX($E$5:$J$10,T82,V82)*R82,100)&amp;"&lt;/color&gt;"</f>
        <v>防禦+&lt;color=#47d110&gt;1400&lt;/color&gt;</v>
      </c>
      <c r="AD82" t="str" cm="1">
        <f t="array" ref="AD82">INDEX(C$5:C$10,$T82)&amp;"&lt;color=#47d110&gt;"&amp;_xlfn.CEILING.MATH(INDEX($E$5:$J$10,T82,V82)*R82,100)&amp;"&lt;/color&gt;"</f>
        <v>DEF+&lt;color=#47d110&gt;1400&lt;/color&gt;</v>
      </c>
      <c r="AE82" t="str">
        <f t="array" ref="AE82">IF($U82=0,"",","&amp;INDEX(A$5:A$10,$U82)&amp;INDEX($E$34:$J$39,$U82,$V82))</f>
        <v/>
      </c>
      <c r="AF82" t="str">
        <f t="array" ref="AF82">IF($U82=0,"",","&amp;INDEX(B$5:B$10,$U82)&amp;INDEX($E$34:$J$39,$U82,$V82))</f>
        <v/>
      </c>
      <c r="AG82" t="str">
        <f t="array" ref="AG82">IF($U82=0,"",","&amp;INDEX(C$5:C$10,$U82)&amp;INDEX($E$34:$J$39,$U82,$V82))</f>
        <v/>
      </c>
      <c r="AH82" t="str">
        <f t="shared" si="26"/>
        <v>防御+&lt;color=#47d110&gt;1400&lt;/color&gt;</v>
      </c>
      <c r="AI82" t="str">
        <f t="shared" si="27"/>
        <v>防禦+&lt;color=#47d110&gt;1400&lt;/color&gt;</v>
      </c>
      <c r="AJ82" t="str">
        <f t="shared" si="28"/>
        <v>DEF+&lt;color=#47d110&gt;1400&lt;/color&gt;</v>
      </c>
      <c r="AK82">
        <v>3000034</v>
      </c>
      <c r="AL82" t="str">
        <f>_xlfn.XLOOKUP(AK82,Sheet4!$E$50:$E$118,Sheet4!$F$50:$F$118,"",)</f>
        <v>,对流血目标造成伤害提高&lt;color=#47d110&gt;3%&lt;/color&gt;</v>
      </c>
      <c r="AM82" s="74" t="str">
        <f t="shared" si="29"/>
        <v>防御+&lt;color=#47d110&gt;1400&lt;/color&gt;,对流血目标造成伤害提高&lt;color=#47d110&gt;3%&lt;/color&gt;</v>
      </c>
      <c r="AN82" s="74" t="str">
        <f t="shared" si="30"/>
        <v>防禦+&lt;color=#47d110&gt;1400&lt;/color&gt;,对流血目标造成伤害提高&lt;color=#47d110&gt;3%&lt;/color&gt;</v>
      </c>
      <c r="AO82" s="74" t="str">
        <f>AJ82&amp;_xlfn.XLOOKUP(AK82,Sheet4!$E$50:$E$118,Sheet4!$G$50:$G$118,"",)</f>
        <v>DEF+&lt;color=#47d110&gt;1400&lt;/color&gt;, with &lt;color=#47d110&gt;3%&lt;/color&gt; damage increase to bleeding targets</v>
      </c>
    </row>
    <row r="83" spans="5:41" x14ac:dyDescent="0.15">
      <c r="L83">
        <f t="shared" si="25"/>
        <v>23710</v>
      </c>
      <c r="M83">
        <v>10</v>
      </c>
      <c r="N83" s="79">
        <v>10</v>
      </c>
      <c r="O83" s="80">
        <v>4036</v>
      </c>
      <c r="P83" s="80">
        <v>4027</v>
      </c>
      <c r="Q83" s="80">
        <v>4007</v>
      </c>
      <c r="R83" s="124">
        <f t="shared" si="31"/>
        <v>1.1499999999999999</v>
      </c>
      <c r="S83" s="88">
        <v>37</v>
      </c>
      <c r="T83" s="89">
        <v>3</v>
      </c>
      <c r="U83" s="88">
        <v>6</v>
      </c>
      <c r="V83">
        <f t="shared" si="32"/>
        <v>2</v>
      </c>
      <c r="W83" t="str" cm="1">
        <f t="array" ref="W83">"{5,1,"&amp;T83&amp;","&amp;_xlfn.CEILING.MATH(INDEX($E$5:$J$10,T83,V83)*R83,100)&amp;",0}"</f>
        <v>{5,1,3,23000,0}</v>
      </c>
      <c r="X83" t="str" cm="1">
        <f t="array" ref="X83">IF(U83=0,"","{5,1,"&amp;U83-3&amp;","&amp;INDEX($E$5:$J$10,U83,V83)/10&amp;",1}")</f>
        <v>{5,1,3,2,1}</v>
      </c>
      <c r="Y83" t="str">
        <f t="array" ref="Y83">[1]!LKnum(W83:X83)</f>
        <v>{{5,1,3,23000,0}|{5,1,3,2,1}}</v>
      </c>
      <c r="Z83">
        <v>0</v>
      </c>
      <c r="AA83">
        <f t="array" ref="AA83">INT(IF(U83=0,0,INDEX($E$20:$J$25,U83,V83))+INDEX($E$20:$J$25,T83,V83))</f>
        <v>2600</v>
      </c>
      <c r="AB83" t="str" cm="1">
        <f t="array" ref="AB83">INDEX(A$5:A$10,$T83)&amp;"&lt;color=#47d110&gt;"&amp;_xlfn.CEILING.MATH(INDEX($E$5:$J$10,T83,V83)*R83,100)&amp;"&lt;/color&gt;"</f>
        <v>血量+&lt;color=#47d110&gt;23000&lt;/color&gt;</v>
      </c>
      <c r="AC83" t="str" cm="1">
        <f t="array" ref="AC83">INDEX(B$5:B$10,$T83)&amp;"&lt;color=#47d110&gt;"&amp;_xlfn.CEILING.MATH(INDEX($E$5:$J$10,T83,V83)*R83,100)&amp;"&lt;/color&gt;"</f>
        <v>血量+&lt;color=#47d110&gt;23000&lt;/color&gt;</v>
      </c>
      <c r="AD83" t="str" cm="1">
        <f t="array" ref="AD83">INDEX(C$5:C$10,$T83)&amp;"&lt;color=#47d110&gt;"&amp;_xlfn.CEILING.MATH(INDEX($E$5:$J$10,T83,V83)*R83,100)&amp;"&lt;/color&gt;"</f>
        <v>HP+&lt;color=#47d110&gt;23000&lt;/color&gt;</v>
      </c>
      <c r="AE83" t="str">
        <f t="array" ref="AE83">IF($U83=0,"",","&amp;INDEX(A$5:A$10,$U83)&amp;INDEX($E$34:$J$39,$U83,$V83))</f>
        <v>,同时血量+&lt;color=#47d110&gt;2.0%&lt;/color&gt;</v>
      </c>
      <c r="AF83" t="str">
        <f t="array" ref="AF83">IF($U83=0,"",","&amp;INDEX(B$5:B$10,$U83)&amp;INDEX($E$34:$J$39,$U83,$V83))</f>
        <v>,同時血量+&lt;color=#47d110&gt;2.0%&lt;/color&gt;</v>
      </c>
      <c r="AG83" t="str">
        <f t="array" ref="AG83">IF($U83=0,"",","&amp;INDEX(C$5:C$10,$U83)&amp;INDEX($E$34:$J$39,$U83,$V83))</f>
        <v>,And HP+&lt;color=#47d110&gt;2.0%&lt;/color&gt;</v>
      </c>
      <c r="AH83" t="str">
        <f t="shared" si="26"/>
        <v>血量+&lt;color=#47d110&gt;23000&lt;/color&gt;,同时血量+&lt;color=#47d110&gt;2.0%&lt;/color&gt;</v>
      </c>
      <c r="AI83" t="str">
        <f t="shared" si="27"/>
        <v>血量+&lt;color=#47d110&gt;23000&lt;/color&gt;,同時血量+&lt;color=#47d110&gt;2.0%&lt;/color&gt;</v>
      </c>
      <c r="AJ83" t="str">
        <f t="shared" si="28"/>
        <v>HP+&lt;color=#47d110&gt;23000&lt;/color&gt;,And HP+&lt;color=#47d110&gt;2.0%&lt;/color&gt;</v>
      </c>
      <c r="AK83">
        <v>3000037</v>
      </c>
      <c r="AL83" t="str">
        <f>_xlfn.XLOOKUP(AK83,Sheet4!$E$50:$E$118,Sheet4!$F$50:$F$118,"",)</f>
        <v>,受到伤害降低&lt;color=#47d110&gt;5%&lt;/color&gt;</v>
      </c>
      <c r="AM83" s="74" t="str">
        <f t="shared" si="29"/>
        <v>血量+&lt;color=#47d110&gt;23000&lt;/color&gt;,同时血量+&lt;color=#47d110&gt;2.0%&lt;/color&gt;,受到伤害降低&lt;color=#47d110&gt;5%&lt;/color&gt;</v>
      </c>
      <c r="AN83" s="74" t="str">
        <f t="shared" si="30"/>
        <v>血量+&lt;color=#47d110&gt;23000&lt;/color&gt;,同時血量+&lt;color=#47d110&gt;2.0%&lt;/color&gt;,受到伤害降低&lt;color=#47d110&gt;5%&lt;/color&gt;</v>
      </c>
      <c r="AO83" s="74" t="str">
        <f>AJ83&amp;_xlfn.XLOOKUP(AK83,Sheet4!$E$50:$E$118,Sheet4!$G$50:$G$118,"",)</f>
        <v>HP+&lt;color=#47d110&gt;23000&lt;/color&gt;,And HP+&lt;color=#47d110&gt;2.0%&lt;/color&gt;, with &lt;color=#47d110&gt;5%&lt;/color&gt; decrease in damage taken</v>
      </c>
    </row>
    <row r="84" spans="5:41" x14ac:dyDescent="0.15">
      <c r="L84">
        <f t="shared" si="25"/>
        <v>21511</v>
      </c>
      <c r="M84">
        <v>11</v>
      </c>
      <c r="N84" s="92">
        <v>11</v>
      </c>
      <c r="O84" s="80">
        <v>4038</v>
      </c>
      <c r="P84" s="80">
        <v>4025</v>
      </c>
      <c r="Q84" s="80">
        <v>4002</v>
      </c>
      <c r="R84" s="124">
        <f t="shared" si="31"/>
        <v>1.1499999999999999</v>
      </c>
      <c r="S84" s="88">
        <v>15</v>
      </c>
      <c r="T84" s="89">
        <v>3</v>
      </c>
      <c r="U84" s="88">
        <v>6</v>
      </c>
      <c r="V84">
        <f t="shared" si="32"/>
        <v>2</v>
      </c>
      <c r="W84" t="str" cm="1">
        <f t="array" ref="W84">"{5,1,"&amp;T84&amp;","&amp;_xlfn.CEILING.MATH(INDEX($E$5:$J$10,T84,V84)*R84,100)&amp;",0}"</f>
        <v>{5,1,3,23000,0}</v>
      </c>
      <c r="X84" t="str" cm="1">
        <f t="array" ref="X84">IF(U84=0,"","{5,1,"&amp;U84-3&amp;","&amp;INDEX($E$5:$J$10,U84,V84)/10&amp;",1}")</f>
        <v>{5,1,3,2,1}</v>
      </c>
      <c r="Y84" t="str">
        <f t="array" ref="Y84">[1]!LKnum(W84:X84)</f>
        <v>{{5,1,3,23000,0}|{5,1,3,2,1}}</v>
      </c>
      <c r="Z84">
        <v>0</v>
      </c>
      <c r="AA84">
        <f t="array" ref="AA84">INT(IF(U84=0,0,INDEX($E$20:$J$25,U84,V84))+INDEX($E$20:$J$25,T84,V84))</f>
        <v>2600</v>
      </c>
      <c r="AB84" t="str" cm="1">
        <f t="array" ref="AB84">INDEX(A$5:A$10,$T84)&amp;"&lt;color=#47d110&gt;"&amp;_xlfn.CEILING.MATH(INDEX($E$5:$J$10,T84,V84)*R84,100)&amp;"&lt;/color&gt;"</f>
        <v>血量+&lt;color=#47d110&gt;23000&lt;/color&gt;</v>
      </c>
      <c r="AC84" t="str" cm="1">
        <f t="array" ref="AC84">INDEX(B$5:B$10,$T84)&amp;"&lt;color=#47d110&gt;"&amp;_xlfn.CEILING.MATH(INDEX($E$5:$J$10,T84,V84)*R84,100)&amp;"&lt;/color&gt;"</f>
        <v>血量+&lt;color=#47d110&gt;23000&lt;/color&gt;</v>
      </c>
      <c r="AD84" t="str" cm="1">
        <f t="array" ref="AD84">INDEX(C$5:C$10,$T84)&amp;"&lt;color=#47d110&gt;"&amp;_xlfn.CEILING.MATH(INDEX($E$5:$J$10,T84,V84)*R84,100)&amp;"&lt;/color&gt;"</f>
        <v>HP+&lt;color=#47d110&gt;23000&lt;/color&gt;</v>
      </c>
      <c r="AE84" t="str">
        <f t="array" ref="AE84">IF($U84=0,"",","&amp;INDEX(A$5:A$10,$U84)&amp;INDEX($E$34:$J$39,$U84,$V84))</f>
        <v>,同时血量+&lt;color=#47d110&gt;2.0%&lt;/color&gt;</v>
      </c>
      <c r="AF84" t="str">
        <f t="array" ref="AF84">IF($U84=0,"",","&amp;INDEX(B$5:B$10,$U84)&amp;INDEX($E$34:$J$39,$U84,$V84))</f>
        <v>,同時血量+&lt;color=#47d110&gt;2.0%&lt;/color&gt;</v>
      </c>
      <c r="AG84" t="str">
        <f t="array" ref="AG84">IF($U84=0,"",","&amp;INDEX(C$5:C$10,$U84)&amp;INDEX($E$34:$J$39,$U84,$V84))</f>
        <v>,And HP+&lt;color=#47d110&gt;2.0%&lt;/color&gt;</v>
      </c>
      <c r="AH84" t="str">
        <f t="shared" si="26"/>
        <v>血量+&lt;color=#47d110&gt;23000&lt;/color&gt;,同时血量+&lt;color=#47d110&gt;2.0%&lt;/color&gt;</v>
      </c>
      <c r="AI84" t="str">
        <f t="shared" si="27"/>
        <v>血量+&lt;color=#47d110&gt;23000&lt;/color&gt;,同時血量+&lt;color=#47d110&gt;2.0%&lt;/color&gt;</v>
      </c>
      <c r="AJ84" t="str">
        <f t="shared" si="28"/>
        <v>HP+&lt;color=#47d110&gt;23000&lt;/color&gt;,And HP+&lt;color=#47d110&gt;2.0%&lt;/color&gt;</v>
      </c>
      <c r="AK84">
        <v>3000040</v>
      </c>
      <c r="AL84" t="str">
        <f>_xlfn.XLOOKUP(AK84,Sheet4!$E$50:$E$118,Sheet4!$F$50:$F$118,"",)</f>
        <v>,普通攻击有6%概率造成&lt;color=#47d110&gt;150%&lt;/color&gt;伤害</v>
      </c>
      <c r="AM84" s="74" t="str">
        <f t="shared" si="29"/>
        <v>血量+&lt;color=#47d110&gt;23000&lt;/color&gt;,同时血量+&lt;color=#47d110&gt;2.0%&lt;/color&gt;,普通攻击有6%概率造成&lt;color=#47d110&gt;150%&lt;/color&gt;伤害</v>
      </c>
      <c r="AN84" s="74" t="str">
        <f t="shared" si="30"/>
        <v>血量+&lt;color=#47d110&gt;23000&lt;/color&gt;,同時血量+&lt;color=#47d110&gt;2.0%&lt;/color&gt;,普通攻击有6%概率造成&lt;color=#47d110&gt;150%&lt;/color&gt;伤害</v>
      </c>
      <c r="AO84" s="74" t="str">
        <f>AJ84&amp;_xlfn.XLOOKUP(AK84,Sheet4!$E$50:$E$118,Sheet4!$G$50:$G$118,"",)</f>
        <v>HP+&lt;color=#47d110&gt;23000&lt;/color&gt;,And HP+&lt;color=#47d110&gt;2.0%&lt;/color&gt;, with 6% chance of causing &lt;color=#47d110&gt;150%&lt;/color&gt; damage with basic attacks</v>
      </c>
    </row>
    <row r="85" spans="5:41" x14ac:dyDescent="0.15">
      <c r="L85">
        <f t="shared" si="25"/>
        <v>20612</v>
      </c>
      <c r="M85">
        <v>12</v>
      </c>
      <c r="N85" s="93">
        <v>12</v>
      </c>
      <c r="O85" s="80">
        <v>4030</v>
      </c>
      <c r="P85" s="80">
        <v>3008</v>
      </c>
      <c r="Q85" s="80"/>
      <c r="R85" s="124">
        <f t="shared" si="31"/>
        <v>0.7</v>
      </c>
      <c r="S85" s="88">
        <v>6</v>
      </c>
      <c r="T85" s="89">
        <v>1</v>
      </c>
      <c r="U85" s="88">
        <v>0</v>
      </c>
      <c r="V85">
        <f t="shared" si="32"/>
        <v>2</v>
      </c>
      <c r="W85" t="str" cm="1">
        <f t="array" ref="W85">"{5,1,"&amp;T85&amp;","&amp;_xlfn.CEILING.MATH(INDEX($E$5:$J$10,T85,V85)*R85,100)&amp;",0}"</f>
        <v>{5,1,1,1700,0}</v>
      </c>
      <c r="X85" t="str" cm="1">
        <f t="array" ref="X85">IF(U85=0,"","{5,1,"&amp;U85-3&amp;","&amp;INDEX($E$5:$J$10,U85,V85)/10&amp;",1}")</f>
        <v/>
      </c>
      <c r="Y85" t="str">
        <f t="array" ref="Y85">[1]!LKnum(W85:X85)</f>
        <v>{{5,1,1,1700,0}}</v>
      </c>
      <c r="Z85">
        <v>0</v>
      </c>
      <c r="AA85">
        <f t="array" ref="AA85">INT(IF(U85=0,0,INDEX($E$20:$J$25,U85,V85))+INDEX($E$20:$J$25,T85,V85))</f>
        <v>2300</v>
      </c>
      <c r="AB85" t="str" cm="1">
        <f t="array" ref="AB85">INDEX(A$5:A$10,$T85)&amp;"&lt;color=#47d110&gt;"&amp;_xlfn.CEILING.MATH(INDEX($E$5:$J$10,T85,V85)*R85,100)&amp;"&lt;/color&gt;"</f>
        <v>攻击+&lt;color=#47d110&gt;1700&lt;/color&gt;</v>
      </c>
      <c r="AC85" t="str" cm="1">
        <f t="array" ref="AC85">INDEX(B$5:B$10,$T85)&amp;"&lt;color=#47d110&gt;"&amp;_xlfn.CEILING.MATH(INDEX($E$5:$J$10,T85,V85)*R85,100)&amp;"&lt;/color&gt;"</f>
        <v>攻擊+&lt;color=#47d110&gt;1700&lt;/color&gt;</v>
      </c>
      <c r="AD85" t="str" cm="1">
        <f t="array" ref="AD85">INDEX(C$5:C$10,$T85)&amp;"&lt;color=#47d110&gt;"&amp;_xlfn.CEILING.MATH(INDEX($E$5:$J$10,T85,V85)*R85,100)&amp;"&lt;/color&gt;"</f>
        <v>ATK+&lt;color=#47d110&gt;1700&lt;/color&gt;</v>
      </c>
      <c r="AE85" t="str">
        <f t="array" ref="AE85">IF($U85=0,"",","&amp;INDEX(A$5:A$10,$U85)&amp;INDEX($E$34:$J$39,$U85,$V85))</f>
        <v/>
      </c>
      <c r="AF85" t="str">
        <f t="array" ref="AF85">IF($U85=0,"",","&amp;INDEX(B$5:B$10,$U85)&amp;INDEX($E$34:$J$39,$U85,$V85))</f>
        <v/>
      </c>
      <c r="AG85" t="str">
        <f t="array" ref="AG85">IF($U85=0,"",","&amp;INDEX(C$5:C$10,$U85)&amp;INDEX($E$34:$J$39,$U85,$V85))</f>
        <v/>
      </c>
      <c r="AH85" t="str">
        <f t="shared" si="26"/>
        <v>攻击+&lt;color=#47d110&gt;1700&lt;/color&gt;</v>
      </c>
      <c r="AI85" t="str">
        <f t="shared" si="27"/>
        <v>攻擊+&lt;color=#47d110&gt;1700&lt;/color&gt;</v>
      </c>
      <c r="AJ85" t="str">
        <f t="shared" si="28"/>
        <v>ATK+&lt;color=#47d110&gt;1700&lt;/color&gt;</v>
      </c>
      <c r="AK85">
        <v>3000043</v>
      </c>
      <c r="AL85" t="str">
        <f>_xlfn.XLOOKUP(AK85,Sheet4!$E$50:$E$118,Sheet4!$F$50:$F$118,"",)</f>
        <v>,攻击附带&lt;color=#47d110&gt;3%&lt;/color&gt;护甲穿透</v>
      </c>
      <c r="AM85" s="74" t="str">
        <f t="shared" si="29"/>
        <v>攻击+&lt;color=#47d110&gt;1700&lt;/color&gt;,攻击附带&lt;color=#47d110&gt;3%&lt;/color&gt;护甲穿透</v>
      </c>
      <c r="AN85" s="74" t="str">
        <f t="shared" si="30"/>
        <v>攻擊+&lt;color=#47d110&gt;1700&lt;/color&gt;,攻击附带&lt;color=#47d110&gt;3%&lt;/color&gt;护甲穿透</v>
      </c>
      <c r="AO85" s="74" t="str">
        <f>AJ85&amp;_xlfn.XLOOKUP(AK85,Sheet4!$E$50:$E$118,Sheet4!$G$50:$G$118,"",)</f>
        <v>ATK+&lt;color=#47d110&gt;1700&lt;/color&gt;, with &lt;color=#47d110&gt;3%&lt;/color&gt; armor penetration in attacks</v>
      </c>
    </row>
    <row r="86" spans="5:41" x14ac:dyDescent="0.15">
      <c r="L86">
        <f t="shared" si="25"/>
        <v>22113</v>
      </c>
      <c r="M86">
        <v>13</v>
      </c>
      <c r="N86" s="79">
        <v>13</v>
      </c>
      <c r="O86" s="80">
        <v>4031</v>
      </c>
      <c r="P86" s="80">
        <v>4028</v>
      </c>
      <c r="Q86" s="80"/>
      <c r="R86" s="124">
        <f t="shared" si="31"/>
        <v>0.8</v>
      </c>
      <c r="S86" s="88">
        <v>21</v>
      </c>
      <c r="T86" s="89">
        <v>2</v>
      </c>
      <c r="U86" s="88">
        <v>0</v>
      </c>
      <c r="V86">
        <f t="shared" si="32"/>
        <v>2</v>
      </c>
      <c r="W86" t="str" cm="1">
        <f t="array" ref="W86">"{5,1,"&amp;T86&amp;","&amp;_xlfn.CEILING.MATH(INDEX($E$5:$J$10,T86,V86)*R86,100)&amp;",0}"</f>
        <v>{5,1,2,2400,0}</v>
      </c>
      <c r="X86" t="str" cm="1">
        <f t="array" ref="X86">IF(U86=0,"","{5,1,"&amp;U86-3&amp;","&amp;INDEX($E$5:$J$10,U86,V86)/10&amp;",1}")</f>
        <v/>
      </c>
      <c r="Y86" t="str">
        <f t="array" ref="Y86">[1]!LKnum(W86:X86)</f>
        <v>{{5,1,2,2400,0}}</v>
      </c>
      <c r="Z86">
        <v>0</v>
      </c>
      <c r="AA86">
        <f t="array" ref="AA86">INT(IF(U86=0,0,INDEX($E$20:$J$25,U86,V86))+INDEX($E$20:$J$25,T86,V86))</f>
        <v>4500</v>
      </c>
      <c r="AB86" t="str" cm="1">
        <f t="array" ref="AB86">INDEX(A$5:A$10,$T86)&amp;"&lt;color=#47d110&gt;"&amp;_xlfn.CEILING.MATH(INDEX($E$5:$J$10,T86,V86)*R86,100)&amp;"&lt;/color&gt;"</f>
        <v>防御+&lt;color=#47d110&gt;2400&lt;/color&gt;</v>
      </c>
      <c r="AC86" t="str" cm="1">
        <f t="array" ref="AC86">INDEX(B$5:B$10,$T86)&amp;"&lt;color=#47d110&gt;"&amp;_xlfn.CEILING.MATH(INDEX($E$5:$J$10,T86,V86)*R86,100)&amp;"&lt;/color&gt;"</f>
        <v>防禦+&lt;color=#47d110&gt;2400&lt;/color&gt;</v>
      </c>
      <c r="AD86" t="str" cm="1">
        <f t="array" ref="AD86">INDEX(C$5:C$10,$T86)&amp;"&lt;color=#47d110&gt;"&amp;_xlfn.CEILING.MATH(INDEX($E$5:$J$10,T86,V86)*R86,100)&amp;"&lt;/color&gt;"</f>
        <v>DEF+&lt;color=#47d110&gt;2400&lt;/color&gt;</v>
      </c>
      <c r="AE86" t="str">
        <f t="array" ref="AE86">IF($U86=0,"",","&amp;INDEX(A$5:A$10,$U86)&amp;INDEX($E$34:$J$39,$U86,$V86))</f>
        <v/>
      </c>
      <c r="AF86" t="str">
        <f t="array" ref="AF86">IF($U86=0,"",","&amp;INDEX(B$5:B$10,$U86)&amp;INDEX($E$34:$J$39,$U86,$V86))</f>
        <v/>
      </c>
      <c r="AG86" t="str">
        <f t="array" ref="AG86">IF($U86=0,"",","&amp;INDEX(C$5:C$10,$U86)&amp;INDEX($E$34:$J$39,$U86,$V86))</f>
        <v/>
      </c>
      <c r="AH86" t="str">
        <f t="shared" si="26"/>
        <v>防御+&lt;color=#47d110&gt;2400&lt;/color&gt;</v>
      </c>
      <c r="AI86" t="str">
        <f t="shared" si="27"/>
        <v>防禦+&lt;color=#47d110&gt;2400&lt;/color&gt;</v>
      </c>
      <c r="AJ86" t="str">
        <f t="shared" si="28"/>
        <v>DEF+&lt;color=#47d110&gt;2400&lt;/color&gt;</v>
      </c>
      <c r="AK86">
        <v>3000046</v>
      </c>
      <c r="AL86" t="str">
        <f>_xlfn.XLOOKUP(AK86,Sheet4!$E$50:$E$118,Sheet4!$F$50:$F$118,"",)</f>
        <v>,对冰冻目标额外造成&lt;color=#47d110&gt;4%&lt;/color&gt;伤害</v>
      </c>
      <c r="AM86" s="74" t="str">
        <f t="shared" si="29"/>
        <v>防御+&lt;color=#47d110&gt;2400&lt;/color&gt;,对冰冻目标额外造成&lt;color=#47d110&gt;4%&lt;/color&gt;伤害</v>
      </c>
      <c r="AN86" s="74" t="str">
        <f t="shared" si="30"/>
        <v>防禦+&lt;color=#47d110&gt;2400&lt;/color&gt;,对冰冻目标额外造成&lt;color=#47d110&gt;4%&lt;/color&gt;伤害</v>
      </c>
      <c r="AO86" s="74" t="str">
        <f>AJ86&amp;_xlfn.XLOOKUP(AK86,Sheet4!$E$50:$E$118,Sheet4!$G$50:$G$118,"",)</f>
        <v>DEF+&lt;color=#47d110&gt;2400&lt;/color&gt;, with &lt;color=#47d110&gt;4%&lt;/color&gt; additional damage to frozen targets</v>
      </c>
    </row>
    <row r="87" spans="5:41" x14ac:dyDescent="0.15">
      <c r="L87">
        <f t="shared" si="25"/>
        <v>20614</v>
      </c>
      <c r="M87">
        <v>14</v>
      </c>
      <c r="N87" s="79">
        <v>14</v>
      </c>
      <c r="O87" s="80">
        <v>4022</v>
      </c>
      <c r="P87" s="80">
        <v>3010</v>
      </c>
      <c r="Q87" s="80"/>
      <c r="R87" s="124">
        <f t="shared" si="31"/>
        <v>0.6</v>
      </c>
      <c r="S87" s="88">
        <v>6</v>
      </c>
      <c r="T87" s="89">
        <v>2</v>
      </c>
      <c r="U87" s="88">
        <v>0</v>
      </c>
      <c r="V87">
        <f t="shared" si="32"/>
        <v>2</v>
      </c>
      <c r="W87" t="str" cm="1">
        <f t="array" ref="W87">"{5,1,"&amp;T87&amp;","&amp;_xlfn.CEILING.MATH(INDEX($E$5:$J$10,T87,V87)*R87,100)&amp;",0}"</f>
        <v>{5,1,2,1800,0}</v>
      </c>
      <c r="X87" t="str" cm="1">
        <f t="array" ref="X87">IF(U87=0,"","{5,1,"&amp;U87-3&amp;","&amp;INDEX($E$5:$J$10,U87,V87)/10&amp;",1}")</f>
        <v/>
      </c>
      <c r="Y87" t="str">
        <f t="array" ref="Y87">[1]!LKnum(W87:X87)</f>
        <v>{{5,1,2,1800,0}}</v>
      </c>
      <c r="Z87">
        <v>0</v>
      </c>
      <c r="AA87">
        <f t="array" ref="AA87">INT(IF(U87=0,0,INDEX($E$20:$J$25,U87,V87))+INDEX($E$20:$J$25,T87,V87))</f>
        <v>4500</v>
      </c>
      <c r="AB87" t="str" cm="1">
        <f t="array" ref="AB87">INDEX(A$5:A$10,$T87)&amp;"&lt;color=#47d110&gt;"&amp;_xlfn.CEILING.MATH(INDEX($E$5:$J$10,T87,V87)*R87,100)&amp;"&lt;/color&gt;"</f>
        <v>防御+&lt;color=#47d110&gt;1800&lt;/color&gt;</v>
      </c>
      <c r="AC87" t="str" cm="1">
        <f t="array" ref="AC87">INDEX(B$5:B$10,$T87)&amp;"&lt;color=#47d110&gt;"&amp;_xlfn.CEILING.MATH(INDEX($E$5:$J$10,T87,V87)*R87,100)&amp;"&lt;/color&gt;"</f>
        <v>防禦+&lt;color=#47d110&gt;1800&lt;/color&gt;</v>
      </c>
      <c r="AD87" t="str" cm="1">
        <f t="array" ref="AD87">INDEX(C$5:C$10,$T87)&amp;"&lt;color=#47d110&gt;"&amp;_xlfn.CEILING.MATH(INDEX($E$5:$J$10,T87,V87)*R87,100)&amp;"&lt;/color&gt;"</f>
        <v>DEF+&lt;color=#47d110&gt;1800&lt;/color&gt;</v>
      </c>
      <c r="AE87" t="str">
        <f t="array" ref="AE87">IF($U87=0,"",","&amp;INDEX(A$5:A$10,$U87)&amp;INDEX($E$34:$J$39,$U87,$V87))</f>
        <v/>
      </c>
      <c r="AF87" t="str">
        <f t="array" ref="AF87">IF($U87=0,"",","&amp;INDEX(B$5:B$10,$U87)&amp;INDEX($E$34:$J$39,$U87,$V87))</f>
        <v/>
      </c>
      <c r="AG87" t="str">
        <f t="array" ref="AG87">IF($U87=0,"",","&amp;INDEX(C$5:C$10,$U87)&amp;INDEX($E$34:$J$39,$U87,$V87))</f>
        <v/>
      </c>
      <c r="AH87" t="str">
        <f t="shared" si="26"/>
        <v>防御+&lt;color=#47d110&gt;1800&lt;/color&gt;</v>
      </c>
      <c r="AI87" t="str">
        <f t="shared" si="27"/>
        <v>防禦+&lt;color=#47d110&gt;1800&lt;/color&gt;</v>
      </c>
      <c r="AJ87" t="str">
        <f t="shared" si="28"/>
        <v>DEF+&lt;color=#47d110&gt;1800&lt;/color&gt;</v>
      </c>
      <c r="AK87">
        <v>3000049</v>
      </c>
      <c r="AL87" t="str">
        <f>_xlfn.XLOOKUP(AK87,Sheet4!$E$50:$E$118,Sheet4!$F$50:$F$118,"",)</f>
        <v>,首次血量低于50%时获得&lt;color=#47d110&gt;3%&lt;/color&gt;生命护盾</v>
      </c>
      <c r="AM87" s="74" t="str">
        <f t="shared" si="29"/>
        <v>防御+&lt;color=#47d110&gt;1800&lt;/color&gt;,首次血量低于50%时获得&lt;color=#47d110&gt;3%&lt;/color&gt;生命护盾</v>
      </c>
      <c r="AN87" s="74" t="str">
        <f t="shared" si="30"/>
        <v>防禦+&lt;color=#47d110&gt;1800&lt;/color&gt;,首次血量低于50%时获得&lt;color=#47d110&gt;3%&lt;/color&gt;生命护盾</v>
      </c>
      <c r="AO87" s="74" t="str">
        <f>AJ87&amp;_xlfn.XLOOKUP(AK87,Sheet4!$E$50:$E$118,Sheet4!$G$50:$G$118,"",)</f>
        <v>DEF+&lt;color=#47d110&gt;1800&lt;/color&gt;, with a &lt;color=#47d110&gt;3%&lt;/color&gt; lifeshield received for players below 50% for the first time</v>
      </c>
    </row>
    <row r="88" spans="5:41" x14ac:dyDescent="0.15">
      <c r="L88">
        <f t="shared" si="25"/>
        <v>21515</v>
      </c>
      <c r="M88">
        <v>15</v>
      </c>
      <c r="N88" s="79">
        <v>15</v>
      </c>
      <c r="O88" s="80">
        <v>4033</v>
      </c>
      <c r="P88" s="80">
        <v>4030</v>
      </c>
      <c r="Q88" s="80">
        <v>4021</v>
      </c>
      <c r="R88" s="124">
        <f t="shared" si="31"/>
        <v>1.1499999999999999</v>
      </c>
      <c r="S88" s="88">
        <v>15</v>
      </c>
      <c r="T88" s="89">
        <v>1</v>
      </c>
      <c r="U88" s="88">
        <v>4</v>
      </c>
      <c r="V88">
        <f t="shared" si="32"/>
        <v>2</v>
      </c>
      <c r="W88" t="str" cm="1">
        <f t="array" ref="W88">"{5,1,"&amp;T88&amp;","&amp;_xlfn.CEILING.MATH(INDEX($E$5:$J$10,T88,V88)*R88,100)&amp;",0}"</f>
        <v>{5,1,1,2700,0}</v>
      </c>
      <c r="X88" t="str" cm="1">
        <f t="array" ref="X88">IF(U88=0,"","{5,1,"&amp;U88-3&amp;","&amp;INDEX($E$5:$J$10,U88,V88)/10&amp;",1}")</f>
        <v>{5,1,1,2,1}</v>
      </c>
      <c r="Y88" t="str">
        <f t="array" ref="Y88">[1]!LKnum(W88:X88)</f>
        <v>{{5,1,1,2700,0}|{5,1,1,2,1}}</v>
      </c>
      <c r="Z88">
        <v>0</v>
      </c>
      <c r="AA88">
        <f t="array" ref="AA88">INT(IF(U88=0,0,INDEX($E$20:$J$25,U88,V88))+INDEX($E$20:$J$25,T88,V88))</f>
        <v>2300</v>
      </c>
      <c r="AB88" t="str" cm="1">
        <f t="array" ref="AB88">INDEX(A$5:A$10,$T88)&amp;"&lt;color=#47d110&gt;"&amp;_xlfn.CEILING.MATH(INDEX($E$5:$J$10,T88,V88)*R88,100)&amp;"&lt;/color&gt;"</f>
        <v>攻击+&lt;color=#47d110&gt;2700&lt;/color&gt;</v>
      </c>
      <c r="AC88" t="str" cm="1">
        <f t="array" ref="AC88">INDEX(B$5:B$10,$T88)&amp;"&lt;color=#47d110&gt;"&amp;_xlfn.CEILING.MATH(INDEX($E$5:$J$10,T88,V88)*R88,100)&amp;"&lt;/color&gt;"</f>
        <v>攻擊+&lt;color=#47d110&gt;2700&lt;/color&gt;</v>
      </c>
      <c r="AD88" t="str" cm="1">
        <f t="array" ref="AD88">INDEX(C$5:C$10,$T88)&amp;"&lt;color=#47d110&gt;"&amp;_xlfn.CEILING.MATH(INDEX($E$5:$J$10,T88,V88)*R88,100)&amp;"&lt;/color&gt;"</f>
        <v>ATK+&lt;color=#47d110&gt;2700&lt;/color&gt;</v>
      </c>
      <c r="AE88" t="str">
        <f t="array" ref="AE88">IF($U88=0,"",","&amp;INDEX(A$5:A$10,$U88)&amp;INDEX($E$34:$J$39,$U88,$V88))</f>
        <v>,同时攻击+&lt;color=#47d110&gt;2.0%&lt;/color&gt;</v>
      </c>
      <c r="AF88" t="str">
        <f t="array" ref="AF88">IF($U88=0,"",","&amp;INDEX(B$5:B$10,$U88)&amp;INDEX($E$34:$J$39,$U88,$V88))</f>
        <v>,同時攻擊+&lt;color=#47d110&gt;2.0%&lt;/color&gt;</v>
      </c>
      <c r="AG88" t="str">
        <f t="array" ref="AG88">IF($U88=0,"",","&amp;INDEX(C$5:C$10,$U88)&amp;INDEX($E$34:$J$39,$U88,$V88))</f>
        <v>,And ATK+&lt;color=#47d110&gt;2.0%&lt;/color&gt;</v>
      </c>
      <c r="AH88" t="str">
        <f t="shared" si="26"/>
        <v>攻击+&lt;color=#47d110&gt;2700&lt;/color&gt;,同时攻击+&lt;color=#47d110&gt;2.0%&lt;/color&gt;</v>
      </c>
      <c r="AI88" t="str">
        <f t="shared" si="27"/>
        <v>攻擊+&lt;color=#47d110&gt;2700&lt;/color&gt;,同時攻擊+&lt;color=#47d110&gt;2.0%&lt;/color&gt;</v>
      </c>
      <c r="AJ88" t="str">
        <f t="shared" si="28"/>
        <v>ATK+&lt;color=#47d110&gt;2700&lt;/color&gt;,And ATK+&lt;color=#47d110&gt;2.0%&lt;/color&gt;</v>
      </c>
      <c r="AK88">
        <v>3000052</v>
      </c>
      <c r="AL88" t="str">
        <f>_xlfn.XLOOKUP(AK88,Sheet4!$E$50:$E$118,Sheet4!$F$50:$F$118,"",)</f>
        <v>,攻击有8%概率减少&lt;color=#47d110&gt;1&lt;/color&gt;秒必杀技冷却时间</v>
      </c>
      <c r="AM88" s="74" t="str">
        <f t="shared" si="29"/>
        <v>攻击+&lt;color=#47d110&gt;2700&lt;/color&gt;,同时攻击+&lt;color=#47d110&gt;2.0%&lt;/color&gt;,攻击有8%概率减少&lt;color=#47d110&gt;1&lt;/color&gt;秒必杀技冷却时间</v>
      </c>
      <c r="AN88" s="74" t="str">
        <f t="shared" si="30"/>
        <v>攻擊+&lt;color=#47d110&gt;2700&lt;/color&gt;,同時攻擊+&lt;color=#47d110&gt;2.0%&lt;/color&gt;,攻击有8%概率减少&lt;color=#47d110&gt;1&lt;/color&gt;秒必杀技冷却时间</v>
      </c>
      <c r="AO88" s="74" t="str">
        <f>AJ88&amp;_xlfn.XLOOKUP(AK88,Sheet4!$E$50:$E$118,Sheet4!$G$50:$G$118,"",)</f>
        <v>ATK+&lt;color=#47d110&gt;2700&lt;/color&gt;,And ATK+&lt;color=#47d110&gt;2.0%&lt;/color&gt;, with 8% chance of reducing Ultimate CD by &lt;color=#47d110&gt;1&lt;/color&gt; second</v>
      </c>
    </row>
    <row r="89" spans="5:41" s="127" customFormat="1" x14ac:dyDescent="0.15">
      <c r="E89" s="126"/>
      <c r="F89" s="126"/>
      <c r="G89" s="126"/>
      <c r="H89" s="126"/>
      <c r="I89" s="126"/>
      <c r="J89" s="126"/>
      <c r="K89" s="126"/>
      <c r="L89" s="127">
        <f t="shared" si="25"/>
        <v>23716</v>
      </c>
      <c r="M89" s="127">
        <v>16</v>
      </c>
      <c r="N89" s="132">
        <v>16</v>
      </c>
      <c r="O89" s="129">
        <v>4035</v>
      </c>
      <c r="P89" s="129">
        <v>4026</v>
      </c>
      <c r="Q89" s="129">
        <v>4019</v>
      </c>
      <c r="R89" s="133">
        <f t="shared" si="31"/>
        <v>1.1499999999999999</v>
      </c>
      <c r="S89" s="131">
        <v>37</v>
      </c>
      <c r="T89" s="128">
        <v>1</v>
      </c>
      <c r="U89" s="131">
        <v>4</v>
      </c>
      <c r="V89" s="127">
        <f t="shared" si="32"/>
        <v>2</v>
      </c>
      <c r="W89" s="127" t="str" cm="1">
        <f t="array" ref="W89">"{5,1,"&amp;T89&amp;","&amp;_xlfn.CEILING.MATH(INDEX($E$5:$J$10,T89,V89)*R89,100)&amp;",0}"</f>
        <v>{5,1,1,2700,0}</v>
      </c>
      <c r="X89" s="127" t="str" cm="1">
        <f t="array" ref="X89">IF(U89=0,"","{5,1,"&amp;U89-3&amp;","&amp;INDEX($E$5:$J$10,U89,V89)/10&amp;",1}")</f>
        <v>{5,1,1,2,1}</v>
      </c>
      <c r="Y89" s="127" t="str">
        <f t="array" ref="Y89">[1]!LKnum(W89:X89)</f>
        <v>{{5,1,1,2700,0}|{5,1,1,2,1}}</v>
      </c>
      <c r="Z89" s="127">
        <v>0</v>
      </c>
      <c r="AA89" s="127">
        <f t="array" ref="AA89">INT(IF(U89=0,0,INDEX($E$20:$J$25,U89,V89))+INDEX($E$20:$J$25,T89,V89))</f>
        <v>2300</v>
      </c>
      <c r="AB89" s="127" t="str" cm="1">
        <f t="array" ref="AB89">INDEX(A$5:A$10,$T89)&amp;"&lt;color=#47d110&gt;"&amp;_xlfn.CEILING.MATH(INDEX($E$5:$J$10,T89,V89)*R89,100)&amp;"&lt;/color&gt;"</f>
        <v>攻击+&lt;color=#47d110&gt;2700&lt;/color&gt;</v>
      </c>
      <c r="AC89" s="127" t="str" cm="1">
        <f t="array" ref="AC89">INDEX(B$5:B$10,$T89)&amp;"&lt;color=#47d110&gt;"&amp;_xlfn.CEILING.MATH(INDEX($E$5:$J$10,T89,V89)*R89,100)&amp;"&lt;/color&gt;"</f>
        <v>攻擊+&lt;color=#47d110&gt;2700&lt;/color&gt;</v>
      </c>
      <c r="AD89" s="127" t="str" cm="1">
        <f t="array" ref="AD89">INDEX(C$5:C$10,$T89)&amp;"&lt;color=#47d110&gt;"&amp;_xlfn.CEILING.MATH(INDEX($E$5:$J$10,T89,V89)*R89,100)&amp;"&lt;/color&gt;"</f>
        <v>ATK+&lt;color=#47d110&gt;2700&lt;/color&gt;</v>
      </c>
      <c r="AE89" s="127" t="str">
        <f t="array" ref="AE89">IF($U89=0,"",","&amp;INDEX(A$5:A$10,$U89)&amp;INDEX($E$34:$J$39,$U89,$V89))</f>
        <v>,同时攻击+&lt;color=#47d110&gt;2.0%&lt;/color&gt;</v>
      </c>
      <c r="AF89" s="127" t="str">
        <f t="array" ref="AF89">IF($U89=0,"",","&amp;INDEX(B$5:B$10,$U89)&amp;INDEX($E$34:$J$39,$U89,$V89))</f>
        <v>,同時攻擊+&lt;color=#47d110&gt;2.0%&lt;/color&gt;</v>
      </c>
      <c r="AG89" s="127" t="str">
        <f t="array" ref="AG89">IF($U89=0,"",","&amp;INDEX(C$5:C$10,$U89)&amp;INDEX($E$34:$J$39,$U89,$V89))</f>
        <v>,And ATK+&lt;color=#47d110&gt;2.0%&lt;/color&gt;</v>
      </c>
      <c r="AH89" s="127" t="str">
        <f t="shared" si="26"/>
        <v>攻击+&lt;color=#47d110&gt;2700&lt;/color&gt;,同时攻击+&lt;color=#47d110&gt;2.0%&lt;/color&gt;</v>
      </c>
      <c r="AI89" s="127" t="str">
        <f t="shared" si="27"/>
        <v>攻擊+&lt;color=#47d110&gt;2700&lt;/color&gt;,同時攻擊+&lt;color=#47d110&gt;2.0%&lt;/color&gt;</v>
      </c>
      <c r="AJ89" s="127" t="str">
        <f t="shared" si="28"/>
        <v>ATK+&lt;color=#47d110&gt;2700&lt;/color&gt;,And ATK+&lt;color=#47d110&gt;2.0%&lt;/color&gt;</v>
      </c>
      <c r="AK89" s="127">
        <v>3000055</v>
      </c>
      <c r="AL89" s="127" t="str">
        <f>_xlfn.XLOOKUP(AK89,Sheet4!$E$50:$E$118,Sheet4!$F$50:$F$118,"",)</f>
        <v>,击败目标后回复&lt;color=#47d110&gt;8%&lt;/color&gt;生命值</v>
      </c>
      <c r="AM89" s="127" t="str">
        <f t="shared" si="29"/>
        <v>攻击+&lt;color=#47d110&gt;2700&lt;/color&gt;,同时攻击+&lt;color=#47d110&gt;2.0%&lt;/color&gt;,击败目标后回复&lt;color=#47d110&gt;8%&lt;/color&gt;生命值</v>
      </c>
      <c r="AN89" s="127" t="str">
        <f t="shared" si="30"/>
        <v>攻擊+&lt;color=#47d110&gt;2700&lt;/color&gt;,同時攻擊+&lt;color=#47d110&gt;2.0%&lt;/color&gt;,击败目标后回复&lt;color=#47d110&gt;8%&lt;/color&gt;生命值</v>
      </c>
      <c r="AO89" s="127" t="str">
        <f>AJ89&amp;_xlfn.XLOOKUP(AK89,Sheet4!$E$50:$E$118,Sheet4!$G$50:$G$118,"",)</f>
        <v>ATK+&lt;color=#47d110&gt;2700&lt;/color&gt;,And ATK+&lt;color=#47d110&gt;2.0%&lt;/color&gt;, with &lt;color=#47d110&gt;8%&lt;/color&gt; HP recovery after defeating targets</v>
      </c>
    </row>
    <row r="90" spans="5:41" x14ac:dyDescent="0.15">
      <c r="L90">
        <f t="shared" si="25"/>
        <v>22117</v>
      </c>
      <c r="M90">
        <v>17</v>
      </c>
      <c r="N90" s="79">
        <v>17</v>
      </c>
      <c r="O90" s="80">
        <v>4019</v>
      </c>
      <c r="P90" s="80">
        <v>4012</v>
      </c>
      <c r="Q90" s="80"/>
      <c r="R90" s="124">
        <f t="shared" si="31"/>
        <v>0.9</v>
      </c>
      <c r="S90" s="88">
        <v>21</v>
      </c>
      <c r="T90" s="89">
        <v>2</v>
      </c>
      <c r="U90" s="88">
        <v>0</v>
      </c>
      <c r="V90">
        <f t="shared" si="32"/>
        <v>2</v>
      </c>
      <c r="W90" t="str" cm="1">
        <f t="array" ref="W90">"{5,1,"&amp;T90&amp;","&amp;_xlfn.CEILING.MATH(INDEX($E$5:$J$10,T90,V90)*R90,100)&amp;",0}"</f>
        <v>{5,1,2,2700,0}</v>
      </c>
      <c r="X90" t="str" cm="1">
        <f t="array" ref="X90">IF(U90=0,"","{5,1,"&amp;U90-3&amp;","&amp;INDEX($E$5:$J$10,U90,V90)/10&amp;",1}")</f>
        <v/>
      </c>
      <c r="Y90" t="str">
        <f t="array" ref="Y90">[1]!LKnum(W90:X90)</f>
        <v>{{5,1,2,2700,0}}</v>
      </c>
      <c r="Z90">
        <v>0</v>
      </c>
      <c r="AA90">
        <f t="array" ref="AA90">INT(IF(U90=0,0,INDEX($E$20:$J$25,U90,V90))+INDEX($E$20:$J$25,T90,V90))</f>
        <v>4500</v>
      </c>
      <c r="AB90" t="str" cm="1">
        <f t="array" ref="AB90">INDEX(A$5:A$10,$T90)&amp;"&lt;color=#47d110&gt;"&amp;_xlfn.CEILING.MATH(INDEX($E$5:$J$10,T90,V90)*R90,100)&amp;"&lt;/color&gt;"</f>
        <v>防御+&lt;color=#47d110&gt;2700&lt;/color&gt;</v>
      </c>
      <c r="AC90" t="str" cm="1">
        <f t="array" ref="AC90">INDEX(B$5:B$10,$T90)&amp;"&lt;color=#47d110&gt;"&amp;_xlfn.CEILING.MATH(INDEX($E$5:$J$10,T90,V90)*R90,100)&amp;"&lt;/color&gt;"</f>
        <v>防禦+&lt;color=#47d110&gt;2700&lt;/color&gt;</v>
      </c>
      <c r="AD90" t="str" cm="1">
        <f t="array" ref="AD90">INDEX(C$5:C$10,$T90)&amp;"&lt;color=#47d110&gt;"&amp;_xlfn.CEILING.MATH(INDEX($E$5:$J$10,T90,V90)*R90,100)&amp;"&lt;/color&gt;"</f>
        <v>DEF+&lt;color=#47d110&gt;2700&lt;/color&gt;</v>
      </c>
      <c r="AE90" t="str">
        <f t="array" ref="AE90">IF($U90=0,"",","&amp;INDEX(A$5:A$10,$U90)&amp;INDEX($E$34:$J$39,$U90,$V90))</f>
        <v/>
      </c>
      <c r="AF90" t="str">
        <f t="array" ref="AF90">IF($U90=0,"",","&amp;INDEX(B$5:B$10,$U90)&amp;INDEX($E$34:$J$39,$U90,$V90))</f>
        <v/>
      </c>
      <c r="AG90" t="str">
        <f t="array" ref="AG90">IF($U90=0,"",","&amp;INDEX(C$5:C$10,$U90)&amp;INDEX($E$34:$J$39,$U90,$V90))</f>
        <v/>
      </c>
      <c r="AH90" t="str">
        <f t="shared" si="26"/>
        <v>防御+&lt;color=#47d110&gt;2700&lt;/color&gt;</v>
      </c>
      <c r="AI90" t="str">
        <f t="shared" si="27"/>
        <v>防禦+&lt;color=#47d110&gt;2700&lt;/color&gt;</v>
      </c>
      <c r="AJ90" t="str">
        <f t="shared" si="28"/>
        <v>DEF+&lt;color=#47d110&gt;2700&lt;/color&gt;</v>
      </c>
      <c r="AK90">
        <v>3000058</v>
      </c>
      <c r="AL90" t="str">
        <f>_xlfn.XLOOKUP(AK90,Sheet4!$E$50:$E$118,Sheet4!$F$50:$F$118,"",)</f>
        <v>,受到控制效果降低30%，吸血效果提高&lt;color=#47d110&gt;4%&lt;/color&gt;</v>
      </c>
      <c r="AM90" s="74" t="str">
        <f t="shared" si="29"/>
        <v>防御+&lt;color=#47d110&gt;2700&lt;/color&gt;,受到控制效果降低30%，吸血效果提高&lt;color=#47d110&gt;4%&lt;/color&gt;</v>
      </c>
      <c r="AN90" s="74" t="str">
        <f t="shared" si="30"/>
        <v>防禦+&lt;color=#47d110&gt;2700&lt;/color&gt;,受到控制效果降低30%，吸血效果提高&lt;color=#47d110&gt;4%&lt;/color&gt;</v>
      </c>
      <c r="AO90" s="74" t="str">
        <f>AJ90&amp;_xlfn.XLOOKUP(AK90,Sheet4!$E$50:$E$118,Sheet4!$G$50:$G$118,"",)</f>
        <v>DEF+&lt;color=#47d110&gt;2700&lt;/color&gt;, with 30% reduction in control effects and &lt;color=#47d110&gt;4%&lt;/color&gt; increase in lifesteal effects</v>
      </c>
    </row>
    <row r="91" spans="5:41" x14ac:dyDescent="0.15">
      <c r="L91">
        <f t="shared" si="25"/>
        <v>23218</v>
      </c>
      <c r="M91">
        <v>18</v>
      </c>
      <c r="N91" s="79">
        <v>18</v>
      </c>
      <c r="O91" s="80">
        <v>4036</v>
      </c>
      <c r="P91" s="80">
        <v>4014</v>
      </c>
      <c r="Q91" s="80"/>
      <c r="R91" s="124">
        <f t="shared" si="31"/>
        <v>0.9</v>
      </c>
      <c r="S91" s="88">
        <v>32</v>
      </c>
      <c r="T91" s="89">
        <v>2</v>
      </c>
      <c r="U91" s="88">
        <v>0</v>
      </c>
      <c r="V91">
        <f t="shared" si="32"/>
        <v>2</v>
      </c>
      <c r="W91" t="str" cm="1">
        <f t="array" ref="W91">"{5,1,"&amp;T91&amp;","&amp;_xlfn.CEILING.MATH(INDEX($E$5:$J$10,T91,V91)*R91,100)&amp;",0}"</f>
        <v>{5,1,2,2700,0}</v>
      </c>
      <c r="X91" t="str" cm="1">
        <f t="array" ref="X91">IF(U91=0,"","{5,1,"&amp;U91-3&amp;","&amp;INDEX($E$5:$J$10,U91,V91)/10&amp;",1}")</f>
        <v/>
      </c>
      <c r="Y91" t="str">
        <f t="array" ref="Y91">[1]!LKnum(W91:X91)</f>
        <v>{{5,1,2,2700,0}}</v>
      </c>
      <c r="Z91">
        <v>0</v>
      </c>
      <c r="AA91">
        <f t="array" ref="AA91">INT(IF(U91=0,0,INDEX($E$20:$J$25,U91,V91))+INDEX($E$20:$J$25,T91,V91))</f>
        <v>4500</v>
      </c>
      <c r="AB91" t="str" cm="1">
        <f t="array" ref="AB91">INDEX(A$5:A$10,$T91)&amp;"&lt;color=#47d110&gt;"&amp;_xlfn.CEILING.MATH(INDEX($E$5:$J$10,T91,V91)*R91,100)&amp;"&lt;/color&gt;"</f>
        <v>防御+&lt;color=#47d110&gt;2700&lt;/color&gt;</v>
      </c>
      <c r="AC91" t="str" cm="1">
        <f t="array" ref="AC91">INDEX(B$5:B$10,$T91)&amp;"&lt;color=#47d110&gt;"&amp;_xlfn.CEILING.MATH(INDEX($E$5:$J$10,T91,V91)*R91,100)&amp;"&lt;/color&gt;"</f>
        <v>防禦+&lt;color=#47d110&gt;2700&lt;/color&gt;</v>
      </c>
      <c r="AD91" t="str" cm="1">
        <f t="array" ref="AD91">INDEX(C$5:C$10,$T91)&amp;"&lt;color=#47d110&gt;"&amp;_xlfn.CEILING.MATH(INDEX($E$5:$J$10,T91,V91)*R91,100)&amp;"&lt;/color&gt;"</f>
        <v>DEF+&lt;color=#47d110&gt;2700&lt;/color&gt;</v>
      </c>
      <c r="AE91" t="str">
        <f t="array" ref="AE91">IF($U91=0,"",","&amp;INDEX(A$5:A$10,$U91)&amp;INDEX($E$34:$J$39,$U91,$V91))</f>
        <v/>
      </c>
      <c r="AF91" t="str">
        <f t="array" ref="AF91">IF($U91=0,"",","&amp;INDEX(B$5:B$10,$U91)&amp;INDEX($E$34:$J$39,$U91,$V91))</f>
        <v/>
      </c>
      <c r="AG91" t="str">
        <f t="array" ref="AG91">IF($U91=0,"",","&amp;INDEX(C$5:C$10,$U91)&amp;INDEX($E$34:$J$39,$U91,$V91))</f>
        <v/>
      </c>
      <c r="AH91" t="str">
        <f t="shared" si="26"/>
        <v>防御+&lt;color=#47d110&gt;2700&lt;/color&gt;</v>
      </c>
      <c r="AI91" t="str">
        <f t="shared" si="27"/>
        <v>防禦+&lt;color=#47d110&gt;2700&lt;/color&gt;</v>
      </c>
      <c r="AJ91" t="str">
        <f t="shared" si="28"/>
        <v>DEF+&lt;color=#47d110&gt;2700&lt;/color&gt;</v>
      </c>
      <c r="AK91">
        <v>3000061</v>
      </c>
      <c r="AL91" t="str">
        <f>_xlfn.XLOOKUP(AK91,Sheet4!$E$50:$E$118,Sheet4!$F$50:$F$118,"",)</f>
        <v>,每2秒恢复&lt;color=#47d110&gt;1%&lt;/color&gt;生命上限血量</v>
      </c>
      <c r="AM91" s="74" t="str">
        <f t="shared" si="29"/>
        <v>防御+&lt;color=#47d110&gt;2700&lt;/color&gt;,每2秒恢复&lt;color=#47d110&gt;1%&lt;/color&gt;生命上限血量</v>
      </c>
      <c r="AN91" s="74" t="str">
        <f t="shared" si="30"/>
        <v>防禦+&lt;color=#47d110&gt;2700&lt;/color&gt;,每2秒恢复&lt;color=#47d110&gt;1%&lt;/color&gt;生命上限血量</v>
      </c>
      <c r="AO91" s="74" t="str">
        <f>AJ91&amp;_xlfn.XLOOKUP(AK91,Sheet4!$E$50:$E$118,Sheet4!$G$50:$G$118,"",)</f>
        <v>DEF+&lt;color=#47d110&gt;2700&lt;/color&gt;, with &lt;color=#47d110&gt;1%&lt;/color&gt; Max HP recovery every 2 seconds</v>
      </c>
    </row>
    <row r="92" spans="5:41" x14ac:dyDescent="0.15">
      <c r="L92">
        <f t="shared" si="25"/>
        <v>20219</v>
      </c>
      <c r="M92">
        <v>19</v>
      </c>
      <c r="N92" s="79">
        <v>19</v>
      </c>
      <c r="O92" s="80">
        <v>3015</v>
      </c>
      <c r="P92" s="80">
        <v>3013</v>
      </c>
      <c r="Q92" s="80"/>
      <c r="R92" s="124">
        <f t="shared" si="31"/>
        <v>0.45</v>
      </c>
      <c r="S92" s="88">
        <v>2</v>
      </c>
      <c r="T92" s="89">
        <v>2</v>
      </c>
      <c r="U92" s="88">
        <v>0</v>
      </c>
      <c r="V92">
        <f t="shared" si="32"/>
        <v>2</v>
      </c>
      <c r="W92" t="str" cm="1">
        <f t="array" ref="W92">"{5,1,"&amp;T92&amp;","&amp;_xlfn.CEILING.MATH(INDEX($E$5:$J$10,T92,V92)*R92,100)&amp;",0}"</f>
        <v>{5,1,2,1400,0}</v>
      </c>
      <c r="X92" t="str" cm="1">
        <f t="array" ref="X92">IF(U92=0,"","{5,1,"&amp;U92-3&amp;","&amp;INDEX($E$5:$J$10,U92,V92)/10&amp;",1}")</f>
        <v/>
      </c>
      <c r="Y92" t="str">
        <f t="array" ref="Y92">[1]!LKnum(W92:X92)</f>
        <v>{{5,1,2,1400,0}}</v>
      </c>
      <c r="Z92">
        <v>0</v>
      </c>
      <c r="AA92">
        <f t="array" ref="AA92">INT(IF(U92=0,0,INDEX($E$20:$J$25,U92,V92))+INDEX($E$20:$J$25,T92,V92))</f>
        <v>4500</v>
      </c>
      <c r="AB92" t="str" cm="1">
        <f t="array" ref="AB92">INDEX(A$5:A$10,$T92)&amp;"&lt;color=#47d110&gt;"&amp;_xlfn.CEILING.MATH(INDEX($E$5:$J$10,T92,V92)*R92,100)&amp;"&lt;/color&gt;"</f>
        <v>防御+&lt;color=#47d110&gt;1400&lt;/color&gt;</v>
      </c>
      <c r="AC92" t="str" cm="1">
        <f t="array" ref="AC92">INDEX(B$5:B$10,$T92)&amp;"&lt;color=#47d110&gt;"&amp;_xlfn.CEILING.MATH(INDEX($E$5:$J$10,T92,V92)*R92,100)&amp;"&lt;/color&gt;"</f>
        <v>防禦+&lt;color=#47d110&gt;1400&lt;/color&gt;</v>
      </c>
      <c r="AD92" t="str" cm="1">
        <f t="array" ref="AD92">INDEX(C$5:C$10,$T92)&amp;"&lt;color=#47d110&gt;"&amp;_xlfn.CEILING.MATH(INDEX($E$5:$J$10,T92,V92)*R92,100)&amp;"&lt;/color&gt;"</f>
        <v>DEF+&lt;color=#47d110&gt;1400&lt;/color&gt;</v>
      </c>
      <c r="AE92" t="str">
        <f t="array" ref="AE92">IF($U92=0,"",","&amp;INDEX(A$5:A$10,$U92)&amp;INDEX($E$34:$J$39,$U92,$V92))</f>
        <v/>
      </c>
      <c r="AF92" t="str">
        <f t="array" ref="AF92">IF($U92=0,"",","&amp;INDEX(B$5:B$10,$U92)&amp;INDEX($E$34:$J$39,$U92,$V92))</f>
        <v/>
      </c>
      <c r="AG92" t="str">
        <f t="array" ref="AG92">IF($U92=0,"",","&amp;INDEX(C$5:C$10,$U92)&amp;INDEX($E$34:$J$39,$U92,$V92))</f>
        <v/>
      </c>
      <c r="AH92" t="str">
        <f t="shared" si="26"/>
        <v>防御+&lt;color=#47d110&gt;1400&lt;/color&gt;</v>
      </c>
      <c r="AI92" t="str">
        <f t="shared" si="27"/>
        <v>防禦+&lt;color=#47d110&gt;1400&lt;/color&gt;</v>
      </c>
      <c r="AJ92" t="str">
        <f t="shared" si="28"/>
        <v>DEF+&lt;color=#47d110&gt;1400&lt;/color&gt;</v>
      </c>
      <c r="AK92">
        <v>3000064</v>
      </c>
      <c r="AL92" t="str">
        <f>_xlfn.XLOOKUP(AK92,Sheet4!$E$50:$E$118,Sheet4!$F$50:$F$118,"",)</f>
        <v>,血量上限提高&lt;color=#47d110&gt;2%&lt;/color&gt;</v>
      </c>
      <c r="AM92" s="74" t="str">
        <f t="shared" si="29"/>
        <v>防御+&lt;color=#47d110&gt;1400&lt;/color&gt;,血量上限提高&lt;color=#47d110&gt;2%&lt;/color&gt;</v>
      </c>
      <c r="AN92" s="74" t="str">
        <f t="shared" si="30"/>
        <v>防禦+&lt;color=#47d110&gt;1400&lt;/color&gt;,血量上限提高&lt;color=#47d110&gt;2%&lt;/color&gt;</v>
      </c>
      <c r="AO92" s="74" t="str">
        <f>AJ92&amp;_xlfn.XLOOKUP(AK92,Sheet4!$E$50:$E$118,Sheet4!$G$50:$G$118,"",)</f>
        <v>DEF+&lt;color=#47d110&gt;1400&lt;/color&gt;, with &lt;color=#47d110&gt;2%&lt;/color&gt; increase in Max HP</v>
      </c>
    </row>
    <row r="93" spans="5:41" x14ac:dyDescent="0.15">
      <c r="L93">
        <f t="shared" si="25"/>
        <v>20220</v>
      </c>
      <c r="M93">
        <v>20</v>
      </c>
      <c r="N93" s="79">
        <v>20</v>
      </c>
      <c r="O93" s="80">
        <v>3000</v>
      </c>
      <c r="P93" s="80">
        <v>2006</v>
      </c>
      <c r="Q93" s="80"/>
      <c r="R93" s="124">
        <f t="shared" si="31"/>
        <v>0.45</v>
      </c>
      <c r="S93" s="88">
        <v>2</v>
      </c>
      <c r="T93" s="89">
        <v>3</v>
      </c>
      <c r="U93" s="88">
        <v>0</v>
      </c>
      <c r="V93">
        <f t="shared" si="32"/>
        <v>2</v>
      </c>
      <c r="W93" t="str" cm="1">
        <f t="array" ref="W93">"{5,1,"&amp;T93&amp;","&amp;_xlfn.CEILING.MATH(INDEX($E$5:$J$10,T93,V93)*R93,100)&amp;",0}"</f>
        <v>{5,1,3,9000,0}</v>
      </c>
      <c r="X93" t="str" cm="1">
        <f t="array" ref="X93">IF(U93=0,"","{5,1,"&amp;U93-3&amp;","&amp;INDEX($E$5:$J$10,U93,V93)/10&amp;",1}")</f>
        <v/>
      </c>
      <c r="Y93" t="str">
        <f t="array" ref="Y93">[1]!LKnum(W93:X93)</f>
        <v>{{5,1,3,9000,0}}</v>
      </c>
      <c r="Z93">
        <v>0</v>
      </c>
      <c r="AA93">
        <f t="array" ref="AA93">INT(IF(U93=0,0,INDEX($E$20:$J$25,U93,V93))+INDEX($E$20:$J$25,T93,V93))</f>
        <v>2600</v>
      </c>
      <c r="AB93" t="str" cm="1">
        <f t="array" ref="AB93">INDEX(A$5:A$10,$T93)&amp;"&lt;color=#47d110&gt;"&amp;_xlfn.CEILING.MATH(INDEX($E$5:$J$10,T93,V93)*R93,100)&amp;"&lt;/color&gt;"</f>
        <v>血量+&lt;color=#47d110&gt;9000&lt;/color&gt;</v>
      </c>
      <c r="AC93" t="str" cm="1">
        <f t="array" ref="AC93">INDEX(B$5:B$10,$T93)&amp;"&lt;color=#47d110&gt;"&amp;_xlfn.CEILING.MATH(INDEX($E$5:$J$10,T93,V93)*R93,100)&amp;"&lt;/color&gt;"</f>
        <v>血量+&lt;color=#47d110&gt;9000&lt;/color&gt;</v>
      </c>
      <c r="AD93" t="str" cm="1">
        <f t="array" ref="AD93">INDEX(C$5:C$10,$T93)&amp;"&lt;color=#47d110&gt;"&amp;_xlfn.CEILING.MATH(INDEX($E$5:$J$10,T93,V93)*R93,100)&amp;"&lt;/color&gt;"</f>
        <v>HP+&lt;color=#47d110&gt;9000&lt;/color&gt;</v>
      </c>
      <c r="AE93" t="str">
        <f t="array" ref="AE93">IF($U93=0,"",","&amp;INDEX(A$5:A$10,$U93)&amp;INDEX($E$34:$J$39,$U93,$V93))</f>
        <v/>
      </c>
      <c r="AF93" t="str">
        <f t="array" ref="AF93">IF($U93=0,"",","&amp;INDEX(B$5:B$10,$U93)&amp;INDEX($E$34:$J$39,$U93,$V93))</f>
        <v/>
      </c>
      <c r="AG93" t="str">
        <f t="array" ref="AG93">IF($U93=0,"",","&amp;INDEX(C$5:C$10,$U93)&amp;INDEX($E$34:$J$39,$U93,$V93))</f>
        <v/>
      </c>
      <c r="AH93" t="str">
        <f t="shared" si="26"/>
        <v>血量+&lt;color=#47d110&gt;9000&lt;/color&gt;</v>
      </c>
      <c r="AI93" t="str">
        <f t="shared" si="27"/>
        <v>血量+&lt;color=#47d110&gt;9000&lt;/color&gt;</v>
      </c>
      <c r="AJ93" t="str">
        <f t="shared" si="28"/>
        <v>HP+&lt;color=#47d110&gt;9000&lt;/color&gt;</v>
      </c>
      <c r="AK93">
        <v>3000067</v>
      </c>
      <c r="AL93" t="str">
        <f>_xlfn.XLOOKUP(AK93,Sheet4!$E$50:$E$118,Sheet4!$F$50:$F$118,"",)</f>
        <v>,冷却减少&lt;color=#47d110&gt;10%&lt;/color&gt;</v>
      </c>
      <c r="AM93" s="74" t="str">
        <f t="shared" si="29"/>
        <v>血量+&lt;color=#47d110&gt;9000&lt;/color&gt;,冷却减少&lt;color=#47d110&gt;10%&lt;/color&gt;</v>
      </c>
      <c r="AN93" s="74" t="str">
        <f t="shared" si="30"/>
        <v>血量+&lt;color=#47d110&gt;9000&lt;/color&gt;,冷却减少&lt;color=#47d110&gt;10%&lt;/color&gt;</v>
      </c>
      <c r="AO93" s="74" t="str">
        <f>AJ93&amp;_xlfn.XLOOKUP(AK93,Sheet4!$E$50:$E$118,Sheet4!$G$50:$G$118,"",)</f>
        <v>HP+&lt;color=#47d110&gt;9000&lt;/color&gt;, with &lt;color=#47d110&gt;10%&lt;/color&gt; reduction in CD</v>
      </c>
    </row>
    <row r="94" spans="5:41" x14ac:dyDescent="0.15">
      <c r="L94">
        <f t="shared" si="25"/>
        <v>20321</v>
      </c>
      <c r="M94">
        <v>21</v>
      </c>
      <c r="N94" s="79">
        <v>21</v>
      </c>
      <c r="O94" s="80">
        <v>3009</v>
      </c>
      <c r="P94" s="80">
        <v>3004</v>
      </c>
      <c r="Q94" s="80">
        <v>2010</v>
      </c>
      <c r="R94" s="124">
        <f t="shared" si="31"/>
        <v>0.7</v>
      </c>
      <c r="S94" s="88">
        <v>3</v>
      </c>
      <c r="T94" s="89">
        <v>1</v>
      </c>
      <c r="U94" s="88">
        <v>0</v>
      </c>
      <c r="V94">
        <f t="shared" si="32"/>
        <v>2</v>
      </c>
      <c r="W94" t="str" cm="1">
        <f t="array" ref="W94">"{5,1,"&amp;T94&amp;","&amp;_xlfn.CEILING.MATH(INDEX($E$5:$J$10,T94,V94)*R94,100)&amp;",0}"</f>
        <v>{5,1,1,1700,0}</v>
      </c>
      <c r="X94" t="str" cm="1">
        <f t="array" ref="X94">IF(U94=0,"","{5,1,"&amp;U94-3&amp;","&amp;INDEX($E$5:$J$10,U94,V94)/10&amp;",1}")</f>
        <v/>
      </c>
      <c r="Y94" t="str">
        <f t="array" ref="Y94">[1]!LKnum(W94:X94)</f>
        <v>{{5,1,1,1700,0}}</v>
      </c>
      <c r="Z94">
        <v>0</v>
      </c>
      <c r="AA94">
        <f t="array" ref="AA94">INT(IF(U94=0,0,INDEX($E$20:$J$25,U94,V94))+INDEX($E$20:$J$25,T94,V94))</f>
        <v>2300</v>
      </c>
      <c r="AB94" t="str" cm="1">
        <f t="array" ref="AB94">INDEX(A$5:A$10,$T94)&amp;"&lt;color=#47d110&gt;"&amp;_xlfn.CEILING.MATH(INDEX($E$5:$J$10,T94,V94)*R94,100)&amp;"&lt;/color&gt;"</f>
        <v>攻击+&lt;color=#47d110&gt;1700&lt;/color&gt;</v>
      </c>
      <c r="AC94" t="str" cm="1">
        <f t="array" ref="AC94">INDEX(B$5:B$10,$T94)&amp;"&lt;color=#47d110&gt;"&amp;_xlfn.CEILING.MATH(INDEX($E$5:$J$10,T94,V94)*R94,100)&amp;"&lt;/color&gt;"</f>
        <v>攻擊+&lt;color=#47d110&gt;1700&lt;/color&gt;</v>
      </c>
      <c r="AD94" t="str" cm="1">
        <f t="array" ref="AD94">INDEX(C$5:C$10,$T94)&amp;"&lt;color=#47d110&gt;"&amp;_xlfn.CEILING.MATH(INDEX($E$5:$J$10,T94,V94)*R94,100)&amp;"&lt;/color&gt;"</f>
        <v>ATK+&lt;color=#47d110&gt;1700&lt;/color&gt;</v>
      </c>
      <c r="AE94" t="str">
        <f t="array" ref="AE94">IF($U94=0,"",","&amp;INDEX(A$5:A$10,$U94)&amp;INDEX($E$34:$J$39,$U94,$V94))</f>
        <v/>
      </c>
      <c r="AF94" t="str">
        <f t="array" ref="AF94">IF($U94=0,"",","&amp;INDEX(B$5:B$10,$U94)&amp;INDEX($E$34:$J$39,$U94,$V94))</f>
        <v/>
      </c>
      <c r="AG94" t="str">
        <f t="array" ref="AG94">IF($U94=0,"",","&amp;INDEX(C$5:C$10,$U94)&amp;INDEX($E$34:$J$39,$U94,$V94))</f>
        <v/>
      </c>
      <c r="AH94" t="str">
        <f t="shared" si="26"/>
        <v>攻击+&lt;color=#47d110&gt;1700&lt;/color&gt;</v>
      </c>
      <c r="AI94" t="str">
        <f t="shared" si="27"/>
        <v>攻擊+&lt;color=#47d110&gt;1700&lt;/color&gt;</v>
      </c>
      <c r="AJ94" t="str">
        <f t="shared" si="28"/>
        <v>ATK+&lt;color=#47d110&gt;1700&lt;/color&gt;</v>
      </c>
      <c r="AK94">
        <v>3000070</v>
      </c>
      <c r="AL94" t="str">
        <f>_xlfn.XLOOKUP(AK94,Sheet4!$E$50:$E$118,Sheet4!$F$50:$F$118,"",)</f>
        <v>,开局后获得攻速提高&lt;color=#47d110&gt;5%&lt;/color&gt;，持续10秒</v>
      </c>
      <c r="AM94" s="74" t="str">
        <f t="shared" si="29"/>
        <v>攻击+&lt;color=#47d110&gt;1700&lt;/color&gt;,开局后获得攻速提高&lt;color=#47d110&gt;5%&lt;/color&gt;，持续10秒</v>
      </c>
      <c r="AN94" s="74" t="str">
        <f t="shared" si="30"/>
        <v>攻擊+&lt;color=#47d110&gt;1700&lt;/color&gt;,开局后获得攻速提高&lt;color=#47d110&gt;5%&lt;/color&gt;，持续10秒</v>
      </c>
      <c r="AO94" s="74" t="str">
        <f>AJ94&amp;_xlfn.XLOOKUP(AK94,Sheet4!$E$50:$E$118,Sheet4!$G$50:$G$118,"",)</f>
        <v>ATK+&lt;color=#47d110&gt;1700&lt;/color&gt;, with &lt;color=#47d110&gt;5%&lt;/color&gt; ATK speed increase at the beginning of a battle for 10 seconds</v>
      </c>
    </row>
    <row r="95" spans="5:41" x14ac:dyDescent="0.15">
      <c r="L95">
        <f t="shared" si="25"/>
        <v>20222</v>
      </c>
      <c r="M95">
        <v>22</v>
      </c>
      <c r="N95" s="79">
        <v>22</v>
      </c>
      <c r="O95" s="80">
        <v>2015</v>
      </c>
      <c r="P95" s="80">
        <v>2012</v>
      </c>
      <c r="Q95" s="80"/>
      <c r="R95" s="124">
        <f t="shared" si="31"/>
        <v>0.45</v>
      </c>
      <c r="S95" s="88">
        <v>2</v>
      </c>
      <c r="T95" s="89">
        <v>3</v>
      </c>
      <c r="U95" s="88">
        <v>0</v>
      </c>
      <c r="V95">
        <f t="shared" si="32"/>
        <v>2</v>
      </c>
      <c r="W95" t="str" cm="1">
        <f t="array" ref="W95">"{5,1,"&amp;T95&amp;","&amp;_xlfn.CEILING.MATH(INDEX($E$5:$J$10,T95,V95)*R95,100)&amp;",0}"</f>
        <v>{5,1,3,9000,0}</v>
      </c>
      <c r="X95" t="str" cm="1">
        <f t="array" ref="X95">IF(U95=0,"","{5,1,"&amp;U95-3&amp;","&amp;INDEX($E$5:$J$10,U95,V95)/10&amp;",1}")</f>
        <v/>
      </c>
      <c r="Y95" t="str">
        <f t="array" ref="Y95">[1]!LKnum(W95:X95)</f>
        <v>{{5,1,3,9000,0}}</v>
      </c>
      <c r="Z95">
        <v>0</v>
      </c>
      <c r="AA95">
        <f t="array" ref="AA95">INT(IF(U95=0,0,INDEX($E$20:$J$25,U95,V95))+INDEX($E$20:$J$25,T95,V95))</f>
        <v>2600</v>
      </c>
      <c r="AB95" t="str" cm="1">
        <f t="array" ref="AB95">INDEX(A$5:A$10,$T95)&amp;"&lt;color=#47d110&gt;"&amp;_xlfn.CEILING.MATH(INDEX($E$5:$J$10,T95,V95)*R95,100)&amp;"&lt;/color&gt;"</f>
        <v>血量+&lt;color=#47d110&gt;9000&lt;/color&gt;</v>
      </c>
      <c r="AC95" t="str" cm="1">
        <f t="array" ref="AC95">INDEX(B$5:B$10,$T95)&amp;"&lt;color=#47d110&gt;"&amp;_xlfn.CEILING.MATH(INDEX($E$5:$J$10,T95,V95)*R95,100)&amp;"&lt;/color&gt;"</f>
        <v>血量+&lt;color=#47d110&gt;9000&lt;/color&gt;</v>
      </c>
      <c r="AD95" t="str" cm="1">
        <f t="array" ref="AD95">INDEX(C$5:C$10,$T95)&amp;"&lt;color=#47d110&gt;"&amp;_xlfn.CEILING.MATH(INDEX($E$5:$J$10,T95,V95)*R95,100)&amp;"&lt;/color&gt;"</f>
        <v>HP+&lt;color=#47d110&gt;9000&lt;/color&gt;</v>
      </c>
      <c r="AE95" t="str">
        <f t="array" ref="AE95">IF($U95=0,"",","&amp;INDEX(A$5:A$10,$U95)&amp;INDEX($E$34:$J$39,$U95,$V95))</f>
        <v/>
      </c>
      <c r="AF95" t="str">
        <f t="array" ref="AF95">IF($U95=0,"",","&amp;INDEX(B$5:B$10,$U95)&amp;INDEX($E$34:$J$39,$U95,$V95))</f>
        <v/>
      </c>
      <c r="AG95" t="str">
        <f t="array" ref="AG95">IF($U95=0,"",","&amp;INDEX(C$5:C$10,$U95)&amp;INDEX($E$34:$J$39,$U95,$V95))</f>
        <v/>
      </c>
      <c r="AH95" t="str">
        <f t="shared" si="26"/>
        <v>血量+&lt;color=#47d110&gt;9000&lt;/color&gt;</v>
      </c>
      <c r="AI95" t="str">
        <f t="shared" si="27"/>
        <v>血量+&lt;color=#47d110&gt;9000&lt;/color&gt;</v>
      </c>
      <c r="AJ95" t="str">
        <f t="shared" si="28"/>
        <v>HP+&lt;color=#47d110&gt;9000&lt;/color&gt;</v>
      </c>
      <c r="AK95">
        <v>3000073</v>
      </c>
      <c r="AL95" t="str">
        <f>_xlfn.XLOOKUP(AK95,Sheet4!$E$50:$E$118,Sheet4!$F$50:$F$118,"",)</f>
        <v>,吸血效果提高&lt;color=#47d110&gt;2%&lt;/color&gt;</v>
      </c>
      <c r="AM95" s="74" t="str">
        <f t="shared" si="29"/>
        <v>血量+&lt;color=#47d110&gt;9000&lt;/color&gt;,吸血效果提高&lt;color=#47d110&gt;2%&lt;/color&gt;</v>
      </c>
      <c r="AN95" s="74" t="str">
        <f t="shared" si="30"/>
        <v>血量+&lt;color=#47d110&gt;9000&lt;/color&gt;,吸血效果提高&lt;color=#47d110&gt;2%&lt;/color&gt;</v>
      </c>
      <c r="AO95" s="74" t="str">
        <f>AJ95&amp;_xlfn.XLOOKUP(AK95,Sheet4!$E$50:$E$118,Sheet4!$G$50:$G$118,"",)</f>
        <v>HP+&lt;color=#47d110&gt;9000&lt;/color&gt;, with &lt;color=#47d110&gt;2%&lt;/color&gt; increase in lifesteal effects</v>
      </c>
    </row>
    <row r="96" spans="5:41" x14ac:dyDescent="0.15">
      <c r="L96">
        <f t="shared" si="25"/>
        <v>20223</v>
      </c>
      <c r="M96">
        <v>23</v>
      </c>
      <c r="N96" s="81">
        <v>23</v>
      </c>
      <c r="O96" s="80">
        <v>3017</v>
      </c>
      <c r="P96" s="80">
        <v>3016</v>
      </c>
      <c r="Q96" s="80"/>
      <c r="R96" s="124">
        <f t="shared" si="31"/>
        <v>0.7</v>
      </c>
      <c r="S96" s="88">
        <v>2</v>
      </c>
      <c r="T96" s="89">
        <v>1</v>
      </c>
      <c r="U96" s="88">
        <v>0</v>
      </c>
      <c r="V96">
        <f t="shared" si="32"/>
        <v>2</v>
      </c>
      <c r="W96" t="str" cm="1">
        <f t="array" ref="W96">"{5,1,"&amp;T96&amp;","&amp;_xlfn.CEILING.MATH(INDEX($E$5:$J$10,T96,V96)*R96,100)&amp;",0}"</f>
        <v>{5,1,1,1700,0}</v>
      </c>
      <c r="X96" t="str" cm="1">
        <f t="array" ref="X96">IF(U96=0,"","{5,1,"&amp;U96-3&amp;","&amp;INDEX($E$5:$J$10,U96,V96)/10&amp;",1}")</f>
        <v/>
      </c>
      <c r="Y96" t="str">
        <f t="array" ref="Y96">[1]!LKnum(W96:X96)</f>
        <v>{{5,1,1,1700,0}}</v>
      </c>
      <c r="Z96">
        <v>0</v>
      </c>
      <c r="AA96">
        <f t="array" ref="AA96">INT(IF(U96=0,0,INDEX($E$20:$J$25,U96,V96))+INDEX($E$20:$J$25,T96,V96))</f>
        <v>2300</v>
      </c>
      <c r="AB96" t="str" cm="1">
        <f t="array" ref="AB96">INDEX(A$5:A$10,$T96)&amp;"&lt;color=#47d110&gt;"&amp;_xlfn.CEILING.MATH(INDEX($E$5:$J$10,T96,V96)*R96,100)&amp;"&lt;/color&gt;"</f>
        <v>攻击+&lt;color=#47d110&gt;1700&lt;/color&gt;</v>
      </c>
      <c r="AC96" t="str" cm="1">
        <f t="array" ref="AC96">INDEX(B$5:B$10,$T96)&amp;"&lt;color=#47d110&gt;"&amp;_xlfn.CEILING.MATH(INDEX($E$5:$J$10,T96,V96)*R96,100)&amp;"&lt;/color&gt;"</f>
        <v>攻擊+&lt;color=#47d110&gt;1700&lt;/color&gt;</v>
      </c>
      <c r="AD96" t="str" cm="1">
        <f t="array" ref="AD96">INDEX(C$5:C$10,$T96)&amp;"&lt;color=#47d110&gt;"&amp;_xlfn.CEILING.MATH(INDEX($E$5:$J$10,T96,V96)*R96,100)&amp;"&lt;/color&gt;"</f>
        <v>ATK+&lt;color=#47d110&gt;1700&lt;/color&gt;</v>
      </c>
      <c r="AE96" t="str">
        <f t="array" ref="AE96">IF($U96=0,"",","&amp;INDEX(A$5:A$10,$U96)&amp;INDEX($E$34:$J$39,$U96,$V96))</f>
        <v/>
      </c>
      <c r="AF96" t="str">
        <f t="array" ref="AF96">IF($U96=0,"",","&amp;INDEX(B$5:B$10,$U96)&amp;INDEX($E$34:$J$39,$U96,$V96))</f>
        <v/>
      </c>
      <c r="AG96" t="str">
        <f t="array" ref="AG96">IF($U96=0,"",","&amp;INDEX(C$5:C$10,$U96)&amp;INDEX($E$34:$J$39,$U96,$V96))</f>
        <v/>
      </c>
      <c r="AH96" t="str">
        <f t="shared" si="26"/>
        <v>攻击+&lt;color=#47d110&gt;1700&lt;/color&gt;</v>
      </c>
      <c r="AI96" t="str">
        <f t="shared" si="27"/>
        <v>攻擊+&lt;color=#47d110&gt;1700&lt;/color&gt;</v>
      </c>
      <c r="AJ96" t="str">
        <f t="shared" si="28"/>
        <v>ATK+&lt;color=#47d110&gt;1700&lt;/color&gt;</v>
      </c>
      <c r="AK96">
        <v>3000076</v>
      </c>
      <c r="AL96" t="str">
        <f>_xlfn.XLOOKUP(AK96,Sheet4!$E$50:$E$118,Sheet4!$F$50:$F$118,"",)</f>
        <v>,有概率获得&lt;color=#47d110&gt;3%&lt;/color&gt;攻速提高持续8秒，可叠加5层</v>
      </c>
      <c r="AM96" s="74" t="str">
        <f t="shared" si="29"/>
        <v>攻击+&lt;color=#47d110&gt;1700&lt;/color&gt;,有概率获得&lt;color=#47d110&gt;3%&lt;/color&gt;攻速提高持续8秒，可叠加5层</v>
      </c>
      <c r="AN96" s="74" t="str">
        <f t="shared" si="30"/>
        <v>攻擊+&lt;color=#47d110&gt;1700&lt;/color&gt;,有概率获得&lt;color=#47d110&gt;3%&lt;/color&gt;攻速提高持续8秒，可叠加5层</v>
      </c>
      <c r="AO96" s="74" t="str">
        <f>AJ96&amp;_xlfn.XLOOKUP(AK96,Sheet4!$E$50:$E$118,Sheet4!$G$50:$G$118,"",)</f>
        <v>ATK+&lt;color=#47d110&gt;1700&lt;/color&gt;, with probability of &lt;color=#47d110&gt;3%&lt;/color&gt; increase in ATK speed for 8 seconds. The percentage can be accumulated for 5 times</v>
      </c>
    </row>
    <row r="97" spans="12:41" x14ac:dyDescent="0.15">
      <c r="L97">
        <f t="shared" si="25"/>
        <v>23324</v>
      </c>
      <c r="M97">
        <v>24</v>
      </c>
      <c r="N97" s="79">
        <v>24</v>
      </c>
      <c r="O97" s="82">
        <v>4041</v>
      </c>
      <c r="P97" s="82">
        <v>4024</v>
      </c>
      <c r="Q97" s="82">
        <v>4019</v>
      </c>
      <c r="R97" s="124">
        <f t="shared" si="31"/>
        <v>1.1499999999999999</v>
      </c>
      <c r="S97" s="88">
        <v>33</v>
      </c>
      <c r="T97" s="89">
        <v>3</v>
      </c>
      <c r="U97" s="88">
        <v>6</v>
      </c>
      <c r="V97">
        <f t="shared" si="32"/>
        <v>2</v>
      </c>
      <c r="W97" t="str" cm="1">
        <f t="array" ref="W97">"{5,1,"&amp;T97&amp;","&amp;_xlfn.CEILING.MATH(INDEX($E$5:$J$10,T97,V97)*R97,100)&amp;",0}"</f>
        <v>{5,1,3,23000,0}</v>
      </c>
      <c r="X97" t="str" cm="1">
        <f t="array" ref="X97">IF(U97=0,"","{5,1,"&amp;U97-3&amp;","&amp;INDEX($E$5:$J$10,U97,V97)/10&amp;",1}")</f>
        <v>{5,1,3,2,1}</v>
      </c>
      <c r="Y97" t="str">
        <f t="array" ref="Y97">[1]!LKnum(W97:X97)</f>
        <v>{{5,1,3,23000,0}|{5,1,3,2,1}}</v>
      </c>
      <c r="Z97">
        <v>0</v>
      </c>
      <c r="AA97">
        <f t="array" ref="AA97">INT(IF(U97=0,0,INDEX($E$20:$J$25,U97,V97))+INDEX($E$20:$J$25,T97,V97))</f>
        <v>2600</v>
      </c>
      <c r="AB97" t="str" cm="1">
        <f t="array" ref="AB97">INDEX(A$5:A$10,$T97)&amp;"&lt;color=#47d110&gt;"&amp;_xlfn.CEILING.MATH(INDEX($E$5:$J$10,T97,V97)*R97,100)&amp;"&lt;/color&gt;"</f>
        <v>血量+&lt;color=#47d110&gt;23000&lt;/color&gt;</v>
      </c>
      <c r="AC97" t="str" cm="1">
        <f t="array" ref="AC97">INDEX(B$5:B$10,$T97)&amp;"&lt;color=#47d110&gt;"&amp;_xlfn.CEILING.MATH(INDEX($E$5:$J$10,T97,V97)*R97,100)&amp;"&lt;/color&gt;"</f>
        <v>血量+&lt;color=#47d110&gt;23000&lt;/color&gt;</v>
      </c>
      <c r="AD97" t="str" cm="1">
        <f t="array" ref="AD97">INDEX(C$5:C$10,$T97)&amp;"&lt;color=#47d110&gt;"&amp;_xlfn.CEILING.MATH(INDEX($E$5:$J$10,T97,V97)*R97,100)&amp;"&lt;/color&gt;"</f>
        <v>HP+&lt;color=#47d110&gt;23000&lt;/color&gt;</v>
      </c>
      <c r="AE97" t="str">
        <f t="array" ref="AE97">IF($U97=0,"",","&amp;INDEX(A$5:A$10,$U97)&amp;INDEX($E$34:$J$39,$U97,$V97))</f>
        <v>,同时血量+&lt;color=#47d110&gt;2.0%&lt;/color&gt;</v>
      </c>
      <c r="AF97" t="str">
        <f t="array" ref="AF97">IF($U97=0,"",","&amp;INDEX(B$5:B$10,$U97)&amp;INDEX($E$34:$J$39,$U97,$V97))</f>
        <v>,同時血量+&lt;color=#47d110&gt;2.0%&lt;/color&gt;</v>
      </c>
      <c r="AG97" t="str">
        <f t="array" ref="AG97">IF($U97=0,"",","&amp;INDEX(C$5:C$10,$U97)&amp;INDEX($E$34:$J$39,$U97,$V97))</f>
        <v>,And HP+&lt;color=#47d110&gt;2.0%&lt;/color&gt;</v>
      </c>
      <c r="AH97" t="str">
        <f t="shared" si="26"/>
        <v>血量+&lt;color=#47d110&gt;23000&lt;/color&gt;,同时血量+&lt;color=#47d110&gt;2.0%&lt;/color&gt;</v>
      </c>
      <c r="AI97" t="str">
        <f t="shared" si="27"/>
        <v>血量+&lt;color=#47d110&gt;23000&lt;/color&gt;,同時血量+&lt;color=#47d110&gt;2.0%&lt;/color&gt;</v>
      </c>
      <c r="AJ97" t="str">
        <f t="shared" si="28"/>
        <v>HP+&lt;color=#47d110&gt;23000&lt;/color&gt;,And HP+&lt;color=#47d110&gt;2.0%&lt;/color&gt;</v>
      </c>
      <c r="AL97" t="str">
        <f>_xlfn.XLOOKUP(AK97,Sheet4!$E$50:$E$118,Sheet4!$F$50:$F$118,"",)</f>
        <v/>
      </c>
      <c r="AM97" s="74" t="str">
        <f t="shared" si="29"/>
        <v>血量+&lt;color=#47d110&gt;23000&lt;/color&gt;,同时血量+&lt;color=#47d110&gt;2.0%&lt;/color&gt;</v>
      </c>
      <c r="AN97" s="74" t="str">
        <f t="shared" si="30"/>
        <v>血量+&lt;color=#47d110&gt;23000&lt;/color&gt;,同時血量+&lt;color=#47d110&gt;2.0%&lt;/color&gt;</v>
      </c>
      <c r="AO97" s="74" t="str">
        <f>AJ97&amp;_xlfn.XLOOKUP(AK97,Sheet4!$E$50:$E$118,Sheet4!$G$50:$G$118,"",)</f>
        <v>HP+&lt;color=#47d110&gt;23000&lt;/color&gt;,And HP+&lt;color=#47d110&gt;2.0%&lt;/color&gt;</v>
      </c>
    </row>
    <row r="98" spans="12:41" x14ac:dyDescent="0.15">
      <c r="L98">
        <f t="shared" si="25"/>
        <v>23425</v>
      </c>
      <c r="M98">
        <v>25</v>
      </c>
      <c r="N98" s="81">
        <v>25</v>
      </c>
      <c r="O98" s="82">
        <v>4042</v>
      </c>
      <c r="P98" s="82">
        <v>4036</v>
      </c>
      <c r="Q98" s="82">
        <v>4002</v>
      </c>
      <c r="R98" s="124">
        <f t="shared" si="31"/>
        <v>1.1499999999999999</v>
      </c>
      <c r="S98" s="88">
        <v>34</v>
      </c>
      <c r="T98" s="89">
        <v>2</v>
      </c>
      <c r="U98" s="88">
        <v>5</v>
      </c>
      <c r="V98">
        <f t="shared" si="32"/>
        <v>2</v>
      </c>
      <c r="W98" t="str" cm="1">
        <f t="array" ref="W98">"{5,1,"&amp;T98&amp;","&amp;_xlfn.CEILING.MATH(INDEX($E$5:$J$10,T98,V98)*R98,100)&amp;",0}"</f>
        <v>{5,1,2,3500,0}</v>
      </c>
      <c r="X98" t="str" cm="1">
        <f t="array" ref="X98">IF(U98=0,"","{5,1,"&amp;U98-3&amp;","&amp;INDEX($E$5:$J$10,U98,V98)/10&amp;",1}")</f>
        <v>{5,1,2,2,1}</v>
      </c>
      <c r="Y98" t="str">
        <f t="array" ref="Y98">[1]!LKnum(W98:X98)</f>
        <v>{{5,1,2,3500,0}|{5,1,2,2,1}}</v>
      </c>
      <c r="Z98">
        <v>0</v>
      </c>
      <c r="AA98">
        <f t="array" ref="AA98">INT(IF(U98=0,0,INDEX($E$20:$J$25,U98,V98))+INDEX($E$20:$J$25,T98,V98))</f>
        <v>4500</v>
      </c>
      <c r="AB98" t="str" cm="1">
        <f t="array" ref="AB98">INDEX(A$5:A$10,$T98)&amp;"&lt;color=#47d110&gt;"&amp;_xlfn.CEILING.MATH(INDEX($E$5:$J$10,T98,V98)*R98,100)&amp;"&lt;/color&gt;"</f>
        <v>防御+&lt;color=#47d110&gt;3500&lt;/color&gt;</v>
      </c>
      <c r="AC98" t="str" cm="1">
        <f t="array" ref="AC98">INDEX(B$5:B$10,$T98)&amp;"&lt;color=#47d110&gt;"&amp;_xlfn.CEILING.MATH(INDEX($E$5:$J$10,T98,V98)*R98,100)&amp;"&lt;/color&gt;"</f>
        <v>防禦+&lt;color=#47d110&gt;3500&lt;/color&gt;</v>
      </c>
      <c r="AD98" t="str" cm="1">
        <f t="array" ref="AD98">INDEX(C$5:C$10,$T98)&amp;"&lt;color=#47d110&gt;"&amp;_xlfn.CEILING.MATH(INDEX($E$5:$J$10,T98,V98)*R98,100)&amp;"&lt;/color&gt;"</f>
        <v>DEF+&lt;color=#47d110&gt;3500&lt;/color&gt;</v>
      </c>
      <c r="AE98" t="str">
        <f t="array" ref="AE98">IF($U98=0,"",","&amp;INDEX(A$5:A$10,$U98)&amp;INDEX($E$34:$J$39,$U98,$V98))</f>
        <v>,同时防御+&lt;color=#47d110&gt;2.0%&lt;/color&gt;</v>
      </c>
      <c r="AF98" t="str">
        <f t="array" ref="AF98">IF($U98=0,"",","&amp;INDEX(B$5:B$10,$U98)&amp;INDEX($E$34:$J$39,$U98,$V98))</f>
        <v>,同時防禦+&lt;color=#47d110&gt;2.0%&lt;/color&gt;</v>
      </c>
      <c r="AG98" t="str">
        <f t="array" ref="AG98">IF($U98=0,"",","&amp;INDEX(C$5:C$10,$U98)&amp;INDEX($E$34:$J$39,$U98,$V98))</f>
        <v>,And DEF+&lt;color=#47d110&gt;2.0%&lt;/color&gt;</v>
      </c>
      <c r="AH98" t="str">
        <f t="shared" si="26"/>
        <v>防御+&lt;color=#47d110&gt;3500&lt;/color&gt;,同时防御+&lt;color=#47d110&gt;2.0%&lt;/color&gt;</v>
      </c>
      <c r="AI98" t="str">
        <f t="shared" si="27"/>
        <v>防禦+&lt;color=#47d110&gt;3500&lt;/color&gt;,同時防禦+&lt;color=#47d110&gt;2.0%&lt;/color&gt;</v>
      </c>
      <c r="AJ98" t="str">
        <f t="shared" si="28"/>
        <v>DEF+&lt;color=#47d110&gt;3500&lt;/color&gt;,And DEF+&lt;color=#47d110&gt;2.0%&lt;/color&gt;</v>
      </c>
      <c r="AL98" t="str">
        <f>_xlfn.XLOOKUP(AK98,Sheet4!$E$50:$E$118,Sheet4!$F$50:$F$118,"",)</f>
        <v/>
      </c>
      <c r="AM98" s="74" t="str">
        <f t="shared" si="29"/>
        <v>防御+&lt;color=#47d110&gt;3500&lt;/color&gt;,同时防御+&lt;color=#47d110&gt;2.0%&lt;/color&gt;</v>
      </c>
      <c r="AN98" s="74" t="str">
        <f t="shared" si="30"/>
        <v>防禦+&lt;color=#47d110&gt;3500&lt;/color&gt;,同時防禦+&lt;color=#47d110&gt;2.0%&lt;/color&gt;</v>
      </c>
      <c r="AO98" s="74" t="str">
        <f>AJ98&amp;_xlfn.XLOOKUP(AK98,Sheet4!$E$50:$E$118,Sheet4!$G$50:$G$118,"",)</f>
        <v>DEF+&lt;color=#47d110&gt;3500&lt;/color&gt;,And DEF+&lt;color=#47d110&gt;2.0%&lt;/color&gt;</v>
      </c>
    </row>
    <row r="99" spans="12:41" x14ac:dyDescent="0.15">
      <c r="L99">
        <f t="shared" si="25"/>
        <v>23326</v>
      </c>
      <c r="M99">
        <v>26</v>
      </c>
      <c r="N99" s="79">
        <v>26</v>
      </c>
      <c r="O99" s="82">
        <v>4041</v>
      </c>
      <c r="P99" s="82">
        <v>4023</v>
      </c>
      <c r="Q99" s="82">
        <v>4007</v>
      </c>
      <c r="R99" s="124">
        <f t="shared" si="31"/>
        <v>1.1499999999999999</v>
      </c>
      <c r="S99" s="88">
        <v>33</v>
      </c>
      <c r="T99" s="89">
        <v>2</v>
      </c>
      <c r="U99" s="88">
        <v>5</v>
      </c>
      <c r="V99">
        <f t="shared" si="32"/>
        <v>2</v>
      </c>
      <c r="W99" t="str" cm="1">
        <f t="array" ref="W99">"{5,1,"&amp;T99&amp;","&amp;_xlfn.CEILING.MATH(INDEX($E$5:$J$10,T99,V99)*R99,100)&amp;",0}"</f>
        <v>{5,1,2,3500,0}</v>
      </c>
      <c r="X99" t="str" cm="1">
        <f t="array" ref="X99">IF(U99=0,"","{5,1,"&amp;U99-3&amp;","&amp;INDEX($E$5:$J$10,U99,V99)/10&amp;",1}")</f>
        <v>{5,1,2,2,1}</v>
      </c>
      <c r="Y99" t="str">
        <f t="array" ref="Y99">[1]!LKnum(W99:X99)</f>
        <v>{{5,1,2,3500,0}|{5,1,2,2,1}}</v>
      </c>
      <c r="Z99">
        <v>0</v>
      </c>
      <c r="AA99">
        <f t="array" ref="AA99">INT(IF(U99=0,0,INDEX($E$20:$J$25,U99,V99))+INDEX($E$20:$J$25,T99,V99))</f>
        <v>4500</v>
      </c>
      <c r="AB99" t="str" cm="1">
        <f t="array" ref="AB99">INDEX(A$5:A$10,$T99)&amp;"&lt;color=#47d110&gt;"&amp;_xlfn.CEILING.MATH(INDEX($E$5:$J$10,T99,V99)*R99,100)&amp;"&lt;/color&gt;"</f>
        <v>防御+&lt;color=#47d110&gt;3500&lt;/color&gt;</v>
      </c>
      <c r="AC99" t="str" cm="1">
        <f t="array" ref="AC99">INDEX(B$5:B$10,$T99)&amp;"&lt;color=#47d110&gt;"&amp;_xlfn.CEILING.MATH(INDEX($E$5:$J$10,T99,V99)*R99,100)&amp;"&lt;/color&gt;"</f>
        <v>防禦+&lt;color=#47d110&gt;3500&lt;/color&gt;</v>
      </c>
      <c r="AD99" t="str" cm="1">
        <f t="array" ref="AD99">INDEX(C$5:C$10,$T99)&amp;"&lt;color=#47d110&gt;"&amp;_xlfn.CEILING.MATH(INDEX($E$5:$J$10,T99,V99)*R99,100)&amp;"&lt;/color&gt;"</f>
        <v>DEF+&lt;color=#47d110&gt;3500&lt;/color&gt;</v>
      </c>
      <c r="AE99" t="str">
        <f t="array" ref="AE99">IF($U99=0,"",","&amp;INDEX(A$5:A$10,$U99)&amp;INDEX($E$34:$J$39,$U99,$V99))</f>
        <v>,同时防御+&lt;color=#47d110&gt;2.0%&lt;/color&gt;</v>
      </c>
      <c r="AF99" t="str">
        <f t="array" ref="AF99">IF($U99=0,"",","&amp;INDEX(B$5:B$10,$U99)&amp;INDEX($E$34:$J$39,$U99,$V99))</f>
        <v>,同時防禦+&lt;color=#47d110&gt;2.0%&lt;/color&gt;</v>
      </c>
      <c r="AG99" t="str">
        <f t="array" ref="AG99">IF($U99=0,"",","&amp;INDEX(C$5:C$10,$U99)&amp;INDEX($E$34:$J$39,$U99,$V99))</f>
        <v>,And DEF+&lt;color=#47d110&gt;2.0%&lt;/color&gt;</v>
      </c>
      <c r="AH99" t="str">
        <f t="shared" si="26"/>
        <v>防御+&lt;color=#47d110&gt;3500&lt;/color&gt;,同时防御+&lt;color=#47d110&gt;2.0%&lt;/color&gt;</v>
      </c>
      <c r="AI99" t="str">
        <f t="shared" si="27"/>
        <v>防禦+&lt;color=#47d110&gt;3500&lt;/color&gt;,同時防禦+&lt;color=#47d110&gt;2.0%&lt;/color&gt;</v>
      </c>
      <c r="AJ99" t="str">
        <f t="shared" si="28"/>
        <v>DEF+&lt;color=#47d110&gt;3500&lt;/color&gt;,And DEF+&lt;color=#47d110&gt;2.0%&lt;/color&gt;</v>
      </c>
      <c r="AL99" t="str">
        <f>_xlfn.XLOOKUP(AK99,Sheet4!$E$50:$E$118,Sheet4!$F$50:$F$118,"",)</f>
        <v/>
      </c>
      <c r="AM99" s="74" t="str">
        <f t="shared" si="29"/>
        <v>防御+&lt;color=#47d110&gt;3500&lt;/color&gt;,同时防御+&lt;color=#47d110&gt;2.0%&lt;/color&gt;</v>
      </c>
      <c r="AN99" s="74" t="str">
        <f t="shared" si="30"/>
        <v>防禦+&lt;color=#47d110&gt;3500&lt;/color&gt;,同時防禦+&lt;color=#47d110&gt;2.0%&lt;/color&gt;</v>
      </c>
      <c r="AO99" s="74" t="str">
        <f>AJ99&amp;_xlfn.XLOOKUP(AK99,Sheet4!$E$50:$E$118,Sheet4!$G$50:$G$118,"",)</f>
        <v>DEF+&lt;color=#47d110&gt;3500&lt;/color&gt;,And DEF+&lt;color=#47d110&gt;2.0%&lt;/color&gt;</v>
      </c>
    </row>
    <row r="100" spans="12:41" x14ac:dyDescent="0.15">
      <c r="L100">
        <f t="shared" si="25"/>
        <v>22327</v>
      </c>
      <c r="M100">
        <v>27</v>
      </c>
      <c r="N100" s="81">
        <v>27</v>
      </c>
      <c r="O100" s="82">
        <v>4042</v>
      </c>
      <c r="P100" s="82">
        <v>4035</v>
      </c>
      <c r="Q100" s="82">
        <v>4016</v>
      </c>
      <c r="R100" s="124">
        <f t="shared" si="31"/>
        <v>1.1499999999999999</v>
      </c>
      <c r="S100" s="88">
        <v>23</v>
      </c>
      <c r="T100" s="89">
        <v>1</v>
      </c>
      <c r="U100" s="88">
        <v>4</v>
      </c>
      <c r="V100">
        <f t="shared" si="32"/>
        <v>2</v>
      </c>
      <c r="W100" t="str" cm="1">
        <f t="array" ref="W100">"{5,1,"&amp;T100&amp;","&amp;_xlfn.CEILING.MATH(INDEX($E$5:$J$10,T100,V100)*R100,100)&amp;",0}"</f>
        <v>{5,1,1,2700,0}</v>
      </c>
      <c r="X100" t="str" cm="1">
        <f t="array" ref="X100">IF(U100=0,"","{5,1,"&amp;U100-3&amp;","&amp;INDEX($E$5:$J$10,U100,V100)/10&amp;",1}")</f>
        <v>{5,1,1,2,1}</v>
      </c>
      <c r="Y100" t="str">
        <f t="array" ref="Y100">[1]!LKnum(W100:X100)</f>
        <v>{{5,1,1,2700,0}|{5,1,1,2,1}}</v>
      </c>
      <c r="Z100">
        <v>0</v>
      </c>
      <c r="AA100">
        <f t="array" ref="AA100">INT(IF(U100=0,0,INDEX($E$20:$J$25,U100,V100))+INDEX($E$20:$J$25,T100,V100))</f>
        <v>2300</v>
      </c>
      <c r="AB100" t="str" cm="1">
        <f t="array" ref="AB100">INDEX(A$5:A$10,$T100)&amp;"&lt;color=#47d110&gt;"&amp;_xlfn.CEILING.MATH(INDEX($E$5:$J$10,T100,V100)*R100,100)&amp;"&lt;/color&gt;"</f>
        <v>攻击+&lt;color=#47d110&gt;2700&lt;/color&gt;</v>
      </c>
      <c r="AC100" t="str" cm="1">
        <f t="array" ref="AC100">INDEX(B$5:B$10,$T100)&amp;"&lt;color=#47d110&gt;"&amp;_xlfn.CEILING.MATH(INDEX($E$5:$J$10,T100,V100)*R100,100)&amp;"&lt;/color&gt;"</f>
        <v>攻擊+&lt;color=#47d110&gt;2700&lt;/color&gt;</v>
      </c>
      <c r="AD100" t="str" cm="1">
        <f t="array" ref="AD100">INDEX(C$5:C$10,$T100)&amp;"&lt;color=#47d110&gt;"&amp;_xlfn.CEILING.MATH(INDEX($E$5:$J$10,T100,V100)*R100,100)&amp;"&lt;/color&gt;"</f>
        <v>ATK+&lt;color=#47d110&gt;2700&lt;/color&gt;</v>
      </c>
      <c r="AE100" t="str">
        <f t="array" ref="AE100">IF($U100=0,"",","&amp;INDEX(A$5:A$10,$U100)&amp;INDEX($E$34:$J$39,$U100,$V100))</f>
        <v>,同时攻击+&lt;color=#47d110&gt;2.0%&lt;/color&gt;</v>
      </c>
      <c r="AF100" t="str">
        <f t="array" ref="AF100">IF($U100=0,"",","&amp;INDEX(B$5:B$10,$U100)&amp;INDEX($E$34:$J$39,$U100,$V100))</f>
        <v>,同時攻擊+&lt;color=#47d110&gt;2.0%&lt;/color&gt;</v>
      </c>
      <c r="AG100" t="str">
        <f t="array" ref="AG100">IF($U100=0,"",","&amp;INDEX(C$5:C$10,$U100)&amp;INDEX($E$34:$J$39,$U100,$V100))</f>
        <v>,And ATK+&lt;color=#47d110&gt;2.0%&lt;/color&gt;</v>
      </c>
      <c r="AH100" t="str">
        <f t="shared" si="26"/>
        <v>攻击+&lt;color=#47d110&gt;2700&lt;/color&gt;,同时攻击+&lt;color=#47d110&gt;2.0%&lt;/color&gt;</v>
      </c>
      <c r="AI100" t="str">
        <f t="shared" si="27"/>
        <v>攻擊+&lt;color=#47d110&gt;2700&lt;/color&gt;,同時攻擊+&lt;color=#47d110&gt;2.0%&lt;/color&gt;</v>
      </c>
      <c r="AJ100" t="str">
        <f t="shared" si="28"/>
        <v>ATK+&lt;color=#47d110&gt;2700&lt;/color&gt;,And ATK+&lt;color=#47d110&gt;2.0%&lt;/color&gt;</v>
      </c>
      <c r="AL100" t="str">
        <f>_xlfn.XLOOKUP(AK100,Sheet4!$E$50:$E$118,Sheet4!$F$50:$F$118,"",)</f>
        <v/>
      </c>
      <c r="AM100" s="74" t="str">
        <f t="shared" si="29"/>
        <v>攻击+&lt;color=#47d110&gt;2700&lt;/color&gt;,同时攻击+&lt;color=#47d110&gt;2.0%&lt;/color&gt;</v>
      </c>
      <c r="AN100" s="74" t="str">
        <f t="shared" si="30"/>
        <v>攻擊+&lt;color=#47d110&gt;2700&lt;/color&gt;,同時攻擊+&lt;color=#47d110&gt;2.0%&lt;/color&gt;</v>
      </c>
      <c r="AO100" s="74" t="str">
        <f>AJ100&amp;_xlfn.XLOOKUP(AK100,Sheet4!$E$50:$E$118,Sheet4!$G$50:$G$118,"",)</f>
        <v>ATK+&lt;color=#47d110&gt;2700&lt;/color&gt;,And ATK+&lt;color=#47d110&gt;2.0%&lt;/color&gt;</v>
      </c>
    </row>
    <row r="101" spans="12:41" x14ac:dyDescent="0.15">
      <c r="L101">
        <f t="shared" si="25"/>
        <v>22628</v>
      </c>
      <c r="M101">
        <v>28</v>
      </c>
      <c r="N101" s="79">
        <v>28</v>
      </c>
      <c r="O101" s="82">
        <v>4031</v>
      </c>
      <c r="P101" s="82">
        <v>4026</v>
      </c>
      <c r="Q101" s="82">
        <v>4000</v>
      </c>
      <c r="R101" s="124">
        <f t="shared" si="31"/>
        <v>1.1499999999999999</v>
      </c>
      <c r="S101" s="88">
        <v>26</v>
      </c>
      <c r="T101" s="89">
        <v>2</v>
      </c>
      <c r="U101" s="88">
        <v>5</v>
      </c>
      <c r="V101">
        <f t="shared" si="32"/>
        <v>2</v>
      </c>
      <c r="W101" t="str" cm="1">
        <f t="array" ref="W101">"{5,1,"&amp;T101&amp;","&amp;_xlfn.CEILING.MATH(INDEX($E$5:$J$10,T101,V101)*R101,100)&amp;",0}"</f>
        <v>{5,1,2,3500,0}</v>
      </c>
      <c r="X101" t="str" cm="1">
        <f t="array" ref="X101">IF(U101=0,"","{5,1,"&amp;U101-3&amp;","&amp;INDEX($E$5:$J$10,U101,V101)/10&amp;",1}")</f>
        <v>{5,1,2,2,1}</v>
      </c>
      <c r="Y101" t="str">
        <f t="array" ref="Y101">[1]!LKnum(W101:X101)</f>
        <v>{{5,1,2,3500,0}|{5,1,2,2,1}}</v>
      </c>
      <c r="Z101">
        <v>0</v>
      </c>
      <c r="AA101">
        <f t="array" ref="AA101">INT(IF(U101=0,0,INDEX($E$20:$J$25,U101,V101))+INDEX($E$20:$J$25,T101,V101))</f>
        <v>4500</v>
      </c>
      <c r="AB101" t="str" cm="1">
        <f t="array" ref="AB101">INDEX(A$5:A$10,$T101)&amp;"&lt;color=#47d110&gt;"&amp;_xlfn.CEILING.MATH(INDEX($E$5:$J$10,T101,V101)*R101,100)&amp;"&lt;/color&gt;"</f>
        <v>防御+&lt;color=#47d110&gt;3500&lt;/color&gt;</v>
      </c>
      <c r="AC101" t="str" cm="1">
        <f t="array" ref="AC101">INDEX(B$5:B$10,$T101)&amp;"&lt;color=#47d110&gt;"&amp;_xlfn.CEILING.MATH(INDEX($E$5:$J$10,T101,V101)*R101,100)&amp;"&lt;/color&gt;"</f>
        <v>防禦+&lt;color=#47d110&gt;3500&lt;/color&gt;</v>
      </c>
      <c r="AD101" t="str" cm="1">
        <f t="array" ref="AD101">INDEX(C$5:C$10,$T101)&amp;"&lt;color=#47d110&gt;"&amp;_xlfn.CEILING.MATH(INDEX($E$5:$J$10,T101,V101)*R101,100)&amp;"&lt;/color&gt;"</f>
        <v>DEF+&lt;color=#47d110&gt;3500&lt;/color&gt;</v>
      </c>
      <c r="AE101" t="str">
        <f t="array" ref="AE101">IF($U101=0,"",","&amp;INDEX(A$5:A$10,$U101)&amp;INDEX($E$34:$J$39,$U101,$V101))</f>
        <v>,同时防御+&lt;color=#47d110&gt;2.0%&lt;/color&gt;</v>
      </c>
      <c r="AF101" t="str">
        <f t="array" ref="AF101">IF($U101=0,"",","&amp;INDEX(B$5:B$10,$U101)&amp;INDEX($E$34:$J$39,$U101,$V101))</f>
        <v>,同時防禦+&lt;color=#47d110&gt;2.0%&lt;/color&gt;</v>
      </c>
      <c r="AG101" t="str">
        <f t="array" ref="AG101">IF($U101=0,"",","&amp;INDEX(C$5:C$10,$U101)&amp;INDEX($E$34:$J$39,$U101,$V101))</f>
        <v>,And DEF+&lt;color=#47d110&gt;2.0%&lt;/color&gt;</v>
      </c>
      <c r="AH101" t="str">
        <f t="shared" si="26"/>
        <v>防御+&lt;color=#47d110&gt;3500&lt;/color&gt;,同时防御+&lt;color=#47d110&gt;2.0%&lt;/color&gt;</v>
      </c>
      <c r="AI101" t="str">
        <f t="shared" si="27"/>
        <v>防禦+&lt;color=#47d110&gt;3500&lt;/color&gt;,同時防禦+&lt;color=#47d110&gt;2.0%&lt;/color&gt;</v>
      </c>
      <c r="AJ101" t="str">
        <f t="shared" si="28"/>
        <v>DEF+&lt;color=#47d110&gt;3500&lt;/color&gt;,And DEF+&lt;color=#47d110&gt;2.0%&lt;/color&gt;</v>
      </c>
      <c r="AL101" t="str">
        <f>_xlfn.XLOOKUP(AK101,Sheet4!$E$50:$E$118,Sheet4!$F$50:$F$118,"",)</f>
        <v/>
      </c>
      <c r="AM101" s="74" t="str">
        <f t="shared" si="29"/>
        <v>防御+&lt;color=#47d110&gt;3500&lt;/color&gt;,同时防御+&lt;color=#47d110&gt;2.0%&lt;/color&gt;</v>
      </c>
      <c r="AN101" s="74" t="str">
        <f t="shared" si="30"/>
        <v>防禦+&lt;color=#47d110&gt;3500&lt;/color&gt;,同時防禦+&lt;color=#47d110&gt;2.0%&lt;/color&gt;</v>
      </c>
      <c r="AO101" s="74" t="str">
        <f>AJ101&amp;_xlfn.XLOOKUP(AK101,Sheet4!$E$50:$E$118,Sheet4!$G$50:$G$118,"",)</f>
        <v>DEF+&lt;color=#47d110&gt;3500&lt;/color&gt;,And DEF+&lt;color=#47d110&gt;2.0%&lt;/color&gt;</v>
      </c>
    </row>
    <row r="102" spans="12:41" x14ac:dyDescent="0.15">
      <c r="L102">
        <f t="shared" si="25"/>
        <v>22629</v>
      </c>
      <c r="M102">
        <v>29</v>
      </c>
      <c r="N102" s="81">
        <v>29</v>
      </c>
      <c r="O102" s="82">
        <v>4027</v>
      </c>
      <c r="P102" s="82">
        <v>4014</v>
      </c>
      <c r="Q102" s="82">
        <v>4004</v>
      </c>
      <c r="R102" s="124">
        <f t="shared" si="31"/>
        <v>1.1499999999999999</v>
      </c>
      <c r="S102" s="88">
        <v>26</v>
      </c>
      <c r="T102" s="89">
        <v>3</v>
      </c>
      <c r="U102" s="88">
        <v>6</v>
      </c>
      <c r="V102">
        <f t="shared" si="32"/>
        <v>2</v>
      </c>
      <c r="W102" t="str" cm="1">
        <f t="array" ref="W102">"{5,1,"&amp;T102&amp;","&amp;_xlfn.CEILING.MATH(INDEX($E$5:$J$10,T102,V102)*R102,100)&amp;",0}"</f>
        <v>{5,1,3,23000,0}</v>
      </c>
      <c r="X102" t="str" cm="1">
        <f t="array" ref="X102">IF(U102=0,"","{5,1,"&amp;U102-3&amp;","&amp;INDEX($E$5:$J$10,U102,V102)/10&amp;",1}")</f>
        <v>{5,1,3,2,1}</v>
      </c>
      <c r="Y102" t="str">
        <f t="array" ref="Y102">[1]!LKnum(W102:X102)</f>
        <v>{{5,1,3,23000,0}|{5,1,3,2,1}}</v>
      </c>
      <c r="Z102">
        <v>0</v>
      </c>
      <c r="AA102">
        <f t="array" ref="AA102">INT(IF(U102=0,0,INDEX($E$20:$J$25,U102,V102))+INDEX($E$20:$J$25,T102,V102))</f>
        <v>2600</v>
      </c>
      <c r="AB102" t="str" cm="1">
        <f t="array" ref="AB102">INDEX(A$5:A$10,$T102)&amp;"&lt;color=#47d110&gt;"&amp;_xlfn.CEILING.MATH(INDEX($E$5:$J$10,T102,V102)*R102,100)&amp;"&lt;/color&gt;"</f>
        <v>血量+&lt;color=#47d110&gt;23000&lt;/color&gt;</v>
      </c>
      <c r="AC102" t="str" cm="1">
        <f t="array" ref="AC102">INDEX(B$5:B$10,$T102)&amp;"&lt;color=#47d110&gt;"&amp;_xlfn.CEILING.MATH(INDEX($E$5:$J$10,T102,V102)*R102,100)&amp;"&lt;/color&gt;"</f>
        <v>血量+&lt;color=#47d110&gt;23000&lt;/color&gt;</v>
      </c>
      <c r="AD102" t="str" cm="1">
        <f t="array" ref="AD102">INDEX(C$5:C$10,$T102)&amp;"&lt;color=#47d110&gt;"&amp;_xlfn.CEILING.MATH(INDEX($E$5:$J$10,T102,V102)*R102,100)&amp;"&lt;/color&gt;"</f>
        <v>HP+&lt;color=#47d110&gt;23000&lt;/color&gt;</v>
      </c>
      <c r="AE102" t="str">
        <f t="array" ref="AE102">IF($U102=0,"",","&amp;INDEX(A$5:A$10,$U102)&amp;INDEX($E$34:$J$39,$U102,$V102))</f>
        <v>,同时血量+&lt;color=#47d110&gt;2.0%&lt;/color&gt;</v>
      </c>
      <c r="AF102" t="str">
        <f t="array" ref="AF102">IF($U102=0,"",","&amp;INDEX(B$5:B$10,$U102)&amp;INDEX($E$34:$J$39,$U102,$V102))</f>
        <v>,同時血量+&lt;color=#47d110&gt;2.0%&lt;/color&gt;</v>
      </c>
      <c r="AG102" t="str">
        <f t="array" ref="AG102">IF($U102=0,"",","&amp;INDEX(C$5:C$10,$U102)&amp;INDEX($E$34:$J$39,$U102,$V102))</f>
        <v>,And HP+&lt;color=#47d110&gt;2.0%&lt;/color&gt;</v>
      </c>
      <c r="AH102" t="str">
        <f t="shared" si="26"/>
        <v>血量+&lt;color=#47d110&gt;23000&lt;/color&gt;,同时血量+&lt;color=#47d110&gt;2.0%&lt;/color&gt;</v>
      </c>
      <c r="AI102" t="str">
        <f t="shared" si="27"/>
        <v>血量+&lt;color=#47d110&gt;23000&lt;/color&gt;,同時血量+&lt;color=#47d110&gt;2.0%&lt;/color&gt;</v>
      </c>
      <c r="AJ102" t="str">
        <f t="shared" si="28"/>
        <v>HP+&lt;color=#47d110&gt;23000&lt;/color&gt;,And HP+&lt;color=#47d110&gt;2.0%&lt;/color&gt;</v>
      </c>
      <c r="AL102" t="str">
        <f>_xlfn.XLOOKUP(AK102,Sheet4!$E$50:$E$118,Sheet4!$F$50:$F$118,"",)</f>
        <v/>
      </c>
      <c r="AM102" s="74" t="str">
        <f t="shared" si="29"/>
        <v>血量+&lt;color=#47d110&gt;23000&lt;/color&gt;,同时血量+&lt;color=#47d110&gt;2.0%&lt;/color&gt;</v>
      </c>
      <c r="AN102" s="74" t="str">
        <f t="shared" si="30"/>
        <v>血量+&lt;color=#47d110&gt;23000&lt;/color&gt;,同時血量+&lt;color=#47d110&gt;2.0%&lt;/color&gt;</v>
      </c>
      <c r="AO102" s="74" t="str">
        <f>AJ102&amp;_xlfn.XLOOKUP(AK102,Sheet4!$E$50:$E$118,Sheet4!$G$50:$G$118,"",)</f>
        <v>HP+&lt;color=#47d110&gt;23000&lt;/color&gt;,And HP+&lt;color=#47d110&gt;2.0%&lt;/color&gt;</v>
      </c>
    </row>
    <row r="103" spans="12:41" x14ac:dyDescent="0.15">
      <c r="L103">
        <f t="shared" si="25"/>
        <v>22630</v>
      </c>
      <c r="M103">
        <v>30</v>
      </c>
      <c r="N103" s="79">
        <v>30</v>
      </c>
      <c r="O103" s="82">
        <v>4028</v>
      </c>
      <c r="P103" s="82">
        <v>4009</v>
      </c>
      <c r="Q103" s="82">
        <v>4005</v>
      </c>
      <c r="R103" s="124">
        <f t="shared" si="31"/>
        <v>1.1499999999999999</v>
      </c>
      <c r="S103" s="88">
        <v>26</v>
      </c>
      <c r="T103" s="89">
        <v>1</v>
      </c>
      <c r="U103" s="88">
        <v>4</v>
      </c>
      <c r="V103">
        <f t="shared" si="32"/>
        <v>2</v>
      </c>
      <c r="W103" t="str" cm="1">
        <f t="array" ref="W103">"{5,1,"&amp;T103&amp;","&amp;_xlfn.CEILING.MATH(INDEX($E$5:$J$10,T103,V103)*R103,100)&amp;",0}"</f>
        <v>{5,1,1,2700,0}</v>
      </c>
      <c r="X103" t="str" cm="1">
        <f t="array" ref="X103">IF(U103=0,"","{5,1,"&amp;U103-3&amp;","&amp;INDEX($E$5:$J$10,U103,V103)/10&amp;",1}")</f>
        <v>{5,1,1,2,1}</v>
      </c>
      <c r="Y103" t="str">
        <f t="array" ref="Y103">[1]!LKnum(W103:X103)</f>
        <v>{{5,1,1,2700,0}|{5,1,1,2,1}}</v>
      </c>
      <c r="Z103">
        <v>0</v>
      </c>
      <c r="AA103">
        <f t="array" ref="AA103">INT(IF(U103=0,0,INDEX($E$20:$J$25,U103,V103))+INDEX($E$20:$J$25,T103,V103))</f>
        <v>2300</v>
      </c>
      <c r="AB103" t="str" cm="1">
        <f t="array" ref="AB103">INDEX(A$5:A$10,$T103)&amp;"&lt;color=#47d110&gt;"&amp;_xlfn.CEILING.MATH(INDEX($E$5:$J$10,T103,V103)*R103,100)&amp;"&lt;/color&gt;"</f>
        <v>攻击+&lt;color=#47d110&gt;2700&lt;/color&gt;</v>
      </c>
      <c r="AC103" t="str" cm="1">
        <f t="array" ref="AC103">INDEX(B$5:B$10,$T103)&amp;"&lt;color=#47d110&gt;"&amp;_xlfn.CEILING.MATH(INDEX($E$5:$J$10,T103,V103)*R103,100)&amp;"&lt;/color&gt;"</f>
        <v>攻擊+&lt;color=#47d110&gt;2700&lt;/color&gt;</v>
      </c>
      <c r="AD103" t="str" cm="1">
        <f t="array" ref="AD103">INDEX(C$5:C$10,$T103)&amp;"&lt;color=#47d110&gt;"&amp;_xlfn.CEILING.MATH(INDEX($E$5:$J$10,T103,V103)*R103,100)&amp;"&lt;/color&gt;"</f>
        <v>ATK+&lt;color=#47d110&gt;2700&lt;/color&gt;</v>
      </c>
      <c r="AE103" t="str">
        <f t="array" ref="AE103">IF($U103=0,"",","&amp;INDEX(A$5:A$10,$U103)&amp;INDEX($E$34:$J$39,$U103,$V103))</f>
        <v>,同时攻击+&lt;color=#47d110&gt;2.0%&lt;/color&gt;</v>
      </c>
      <c r="AF103" t="str">
        <f t="array" ref="AF103">IF($U103=0,"",","&amp;INDEX(B$5:B$10,$U103)&amp;INDEX($E$34:$J$39,$U103,$V103))</f>
        <v>,同時攻擊+&lt;color=#47d110&gt;2.0%&lt;/color&gt;</v>
      </c>
      <c r="AG103" t="str">
        <f t="array" ref="AG103">IF($U103=0,"",","&amp;INDEX(C$5:C$10,$U103)&amp;INDEX($E$34:$J$39,$U103,$V103))</f>
        <v>,And ATK+&lt;color=#47d110&gt;2.0%&lt;/color&gt;</v>
      </c>
      <c r="AH103" t="str">
        <f t="shared" si="26"/>
        <v>攻击+&lt;color=#47d110&gt;2700&lt;/color&gt;,同时攻击+&lt;color=#47d110&gt;2.0%&lt;/color&gt;</v>
      </c>
      <c r="AI103" t="str">
        <f t="shared" si="27"/>
        <v>攻擊+&lt;color=#47d110&gt;2700&lt;/color&gt;,同時攻擊+&lt;color=#47d110&gt;2.0%&lt;/color&gt;</v>
      </c>
      <c r="AJ103" t="str">
        <f t="shared" si="28"/>
        <v>ATK+&lt;color=#47d110&gt;2700&lt;/color&gt;,And ATK+&lt;color=#47d110&gt;2.0%&lt;/color&gt;</v>
      </c>
      <c r="AL103" t="str">
        <f>_xlfn.XLOOKUP(AK103,Sheet4!$E$50:$E$118,Sheet4!$F$50:$F$118,"",)</f>
        <v/>
      </c>
      <c r="AM103" s="74" t="str">
        <f t="shared" si="29"/>
        <v>攻击+&lt;color=#47d110&gt;2700&lt;/color&gt;,同时攻击+&lt;color=#47d110&gt;2.0%&lt;/color&gt;</v>
      </c>
      <c r="AN103" s="74" t="str">
        <f t="shared" si="30"/>
        <v>攻擊+&lt;color=#47d110&gt;2700&lt;/color&gt;,同時攻擊+&lt;color=#47d110&gt;2.0%&lt;/color&gt;</v>
      </c>
      <c r="AO103" s="74" t="str">
        <f>AJ103&amp;_xlfn.XLOOKUP(AK103,Sheet4!$E$50:$E$118,Sheet4!$G$50:$G$118,"",)</f>
        <v>ATK+&lt;color=#47d110&gt;2700&lt;/color&gt;,And ATK+&lt;color=#47d110&gt;2.0%&lt;/color&gt;</v>
      </c>
    </row>
    <row r="104" spans="12:41" x14ac:dyDescent="0.15">
      <c r="L104">
        <f t="shared" si="25"/>
        <v>21531</v>
      </c>
      <c r="M104">
        <v>31</v>
      </c>
      <c r="N104" s="81">
        <v>31</v>
      </c>
      <c r="O104" s="82">
        <v>4024</v>
      </c>
      <c r="P104" s="82">
        <v>4012</v>
      </c>
      <c r="Q104" s="82">
        <v>4006</v>
      </c>
      <c r="R104" s="124">
        <f t="shared" si="31"/>
        <v>1.1499999999999999</v>
      </c>
      <c r="S104" s="88">
        <v>15</v>
      </c>
      <c r="T104" s="89">
        <v>2</v>
      </c>
      <c r="U104" s="88">
        <v>5</v>
      </c>
      <c r="V104">
        <f t="shared" si="32"/>
        <v>2</v>
      </c>
      <c r="W104" t="str" cm="1">
        <f t="array" ref="W104">"{5,1,"&amp;T104&amp;","&amp;_xlfn.CEILING.MATH(INDEX($E$5:$J$10,T104,V104)*R104,100)&amp;",0}"</f>
        <v>{5,1,2,3500,0}</v>
      </c>
      <c r="X104" t="str" cm="1">
        <f t="array" ref="X104">IF(U104=0,"","{5,1,"&amp;U104-3&amp;","&amp;INDEX($E$5:$J$10,U104,V104)/10&amp;",1}")</f>
        <v>{5,1,2,2,1}</v>
      </c>
      <c r="Y104" t="str">
        <f t="array" ref="Y104">[1]!LKnum(W104:X104)</f>
        <v>{{5,1,2,3500,0}|{5,1,2,2,1}}</v>
      </c>
      <c r="Z104">
        <v>0</v>
      </c>
      <c r="AA104">
        <f t="array" ref="AA104">INT(IF(U104=0,0,INDEX($E$20:$J$25,U104,V104))+INDEX($E$20:$J$25,T104,V104))</f>
        <v>4500</v>
      </c>
      <c r="AB104" t="str" cm="1">
        <f t="array" ref="AB104">INDEX(A$5:A$10,$T104)&amp;"&lt;color=#47d110&gt;"&amp;_xlfn.CEILING.MATH(INDEX($E$5:$J$10,T104,V104)*R104,100)&amp;"&lt;/color&gt;"</f>
        <v>防御+&lt;color=#47d110&gt;3500&lt;/color&gt;</v>
      </c>
      <c r="AC104" t="str" cm="1">
        <f t="array" ref="AC104">INDEX(B$5:B$10,$T104)&amp;"&lt;color=#47d110&gt;"&amp;_xlfn.CEILING.MATH(INDEX($E$5:$J$10,T104,V104)*R104,100)&amp;"&lt;/color&gt;"</f>
        <v>防禦+&lt;color=#47d110&gt;3500&lt;/color&gt;</v>
      </c>
      <c r="AD104" t="str" cm="1">
        <f t="array" ref="AD104">INDEX(C$5:C$10,$T104)&amp;"&lt;color=#47d110&gt;"&amp;_xlfn.CEILING.MATH(INDEX($E$5:$J$10,T104,V104)*R104,100)&amp;"&lt;/color&gt;"</f>
        <v>DEF+&lt;color=#47d110&gt;3500&lt;/color&gt;</v>
      </c>
      <c r="AE104" t="str">
        <f t="array" ref="AE104">IF($U104=0,"",","&amp;INDEX(A$5:A$10,$U104)&amp;INDEX($E$34:$J$39,$U104,$V104))</f>
        <v>,同时防御+&lt;color=#47d110&gt;2.0%&lt;/color&gt;</v>
      </c>
      <c r="AF104" t="str">
        <f t="array" ref="AF104">IF($U104=0,"",","&amp;INDEX(B$5:B$10,$U104)&amp;INDEX($E$34:$J$39,$U104,$V104))</f>
        <v>,同時防禦+&lt;color=#47d110&gt;2.0%&lt;/color&gt;</v>
      </c>
      <c r="AG104" t="str">
        <f t="array" ref="AG104">IF($U104=0,"",","&amp;INDEX(C$5:C$10,$U104)&amp;INDEX($E$34:$J$39,$U104,$V104))</f>
        <v>,And DEF+&lt;color=#47d110&gt;2.0%&lt;/color&gt;</v>
      </c>
      <c r="AH104" t="str">
        <f t="shared" si="26"/>
        <v>防御+&lt;color=#47d110&gt;3500&lt;/color&gt;,同时防御+&lt;color=#47d110&gt;2.0%&lt;/color&gt;</v>
      </c>
      <c r="AI104" t="str">
        <f t="shared" si="27"/>
        <v>防禦+&lt;color=#47d110&gt;3500&lt;/color&gt;,同時防禦+&lt;color=#47d110&gt;2.0%&lt;/color&gt;</v>
      </c>
      <c r="AJ104" t="str">
        <f t="shared" si="28"/>
        <v>DEF+&lt;color=#47d110&gt;3500&lt;/color&gt;,And DEF+&lt;color=#47d110&gt;2.0%&lt;/color&gt;</v>
      </c>
      <c r="AL104" t="str">
        <f>_xlfn.XLOOKUP(AK104,Sheet4!$E$50:$E$118,Sheet4!$F$50:$F$118,"",)</f>
        <v/>
      </c>
      <c r="AM104" s="74" t="str">
        <f t="shared" si="29"/>
        <v>防御+&lt;color=#47d110&gt;3500&lt;/color&gt;,同时防御+&lt;color=#47d110&gt;2.0%&lt;/color&gt;</v>
      </c>
      <c r="AN104" s="74" t="str">
        <f t="shared" si="30"/>
        <v>防禦+&lt;color=#47d110&gt;3500&lt;/color&gt;,同時防禦+&lt;color=#47d110&gt;2.0%&lt;/color&gt;</v>
      </c>
      <c r="AO104" s="74" t="str">
        <f>AJ104&amp;_xlfn.XLOOKUP(AK104,Sheet4!$E$50:$E$118,Sheet4!$G$50:$G$118,"",)</f>
        <v>DEF+&lt;color=#47d110&gt;3500&lt;/color&gt;,And DEF+&lt;color=#47d110&gt;2.0%&lt;/color&gt;</v>
      </c>
    </row>
    <row r="105" spans="12:41" x14ac:dyDescent="0.15">
      <c r="L105">
        <f t="shared" si="25"/>
        <v>21532</v>
      </c>
      <c r="M105">
        <v>32</v>
      </c>
      <c r="N105" s="79">
        <v>32</v>
      </c>
      <c r="O105" s="82">
        <v>4040</v>
      </c>
      <c r="P105" s="82">
        <v>4006</v>
      </c>
      <c r="Q105" s="82">
        <v>4002</v>
      </c>
      <c r="R105" s="124">
        <f t="shared" si="31"/>
        <v>1.1499999999999999</v>
      </c>
      <c r="S105" s="88">
        <v>15</v>
      </c>
      <c r="T105" s="89">
        <v>2</v>
      </c>
      <c r="U105" s="88">
        <v>5</v>
      </c>
      <c r="V105">
        <f t="shared" si="32"/>
        <v>2</v>
      </c>
      <c r="W105" t="str" cm="1">
        <f t="array" ref="W105">"{5,1,"&amp;T105&amp;","&amp;_xlfn.CEILING.MATH(INDEX($E$5:$J$10,T105,V105)*R105,100)&amp;",0}"</f>
        <v>{5,1,2,3500,0}</v>
      </c>
      <c r="X105" t="str" cm="1">
        <f t="array" ref="X105">IF(U105=0,"","{5,1,"&amp;U105-3&amp;","&amp;INDEX($E$5:$J$10,U105,V105)/10&amp;",1}")</f>
        <v>{5,1,2,2,1}</v>
      </c>
      <c r="Y105" t="str">
        <f t="array" ref="Y105">[1]!LKnum(W105:X105)</f>
        <v>{{5,1,2,3500,0}|{5,1,2,2,1}}</v>
      </c>
      <c r="Z105">
        <v>0</v>
      </c>
      <c r="AA105">
        <f t="array" ref="AA105">INT(IF(U105=0,0,INDEX($E$20:$J$25,U105,V105))+INDEX($E$20:$J$25,T105,V105))</f>
        <v>4500</v>
      </c>
      <c r="AB105" t="str" cm="1">
        <f t="array" ref="AB105">INDEX(A$5:A$10,$T105)&amp;"&lt;color=#47d110&gt;"&amp;_xlfn.CEILING.MATH(INDEX($E$5:$J$10,T105,V105)*R105,100)&amp;"&lt;/color&gt;"</f>
        <v>防御+&lt;color=#47d110&gt;3500&lt;/color&gt;</v>
      </c>
      <c r="AC105" t="str" cm="1">
        <f t="array" ref="AC105">INDEX(B$5:B$10,$T105)&amp;"&lt;color=#47d110&gt;"&amp;_xlfn.CEILING.MATH(INDEX($E$5:$J$10,T105,V105)*R105,100)&amp;"&lt;/color&gt;"</f>
        <v>防禦+&lt;color=#47d110&gt;3500&lt;/color&gt;</v>
      </c>
      <c r="AD105" t="str" cm="1">
        <f t="array" ref="AD105">INDEX(C$5:C$10,$T105)&amp;"&lt;color=#47d110&gt;"&amp;_xlfn.CEILING.MATH(INDEX($E$5:$J$10,T105,V105)*R105,100)&amp;"&lt;/color&gt;"</f>
        <v>DEF+&lt;color=#47d110&gt;3500&lt;/color&gt;</v>
      </c>
      <c r="AE105" t="str">
        <f t="array" ref="AE105">IF($U105=0,"",","&amp;INDEX(A$5:A$10,$U105)&amp;INDEX($E$34:$J$39,$U105,$V105))</f>
        <v>,同时防御+&lt;color=#47d110&gt;2.0%&lt;/color&gt;</v>
      </c>
      <c r="AF105" t="str">
        <f t="array" ref="AF105">IF($U105=0,"",","&amp;INDEX(B$5:B$10,$U105)&amp;INDEX($E$34:$J$39,$U105,$V105))</f>
        <v>,同時防禦+&lt;color=#47d110&gt;2.0%&lt;/color&gt;</v>
      </c>
      <c r="AG105" t="str">
        <f t="array" ref="AG105">IF($U105=0,"",","&amp;INDEX(C$5:C$10,$U105)&amp;INDEX($E$34:$J$39,$U105,$V105))</f>
        <v>,And DEF+&lt;color=#47d110&gt;2.0%&lt;/color&gt;</v>
      </c>
      <c r="AH105" t="str">
        <f t="shared" si="26"/>
        <v>防御+&lt;color=#47d110&gt;3500&lt;/color&gt;,同时防御+&lt;color=#47d110&gt;2.0%&lt;/color&gt;</v>
      </c>
      <c r="AI105" t="str">
        <f t="shared" si="27"/>
        <v>防禦+&lt;color=#47d110&gt;3500&lt;/color&gt;,同時防禦+&lt;color=#47d110&gt;2.0%&lt;/color&gt;</v>
      </c>
      <c r="AJ105" t="str">
        <f t="shared" si="28"/>
        <v>DEF+&lt;color=#47d110&gt;3500&lt;/color&gt;,And DEF+&lt;color=#47d110&gt;2.0%&lt;/color&gt;</v>
      </c>
      <c r="AL105" t="str">
        <f>_xlfn.XLOOKUP(AK105,Sheet4!$E$50:$E$118,Sheet4!$F$50:$F$118,"",)</f>
        <v/>
      </c>
      <c r="AM105" s="74" t="str">
        <f t="shared" si="29"/>
        <v>防御+&lt;color=#47d110&gt;3500&lt;/color&gt;,同时防御+&lt;color=#47d110&gt;2.0%&lt;/color&gt;</v>
      </c>
      <c r="AN105" s="74" t="str">
        <f t="shared" si="30"/>
        <v>防禦+&lt;color=#47d110&gt;3500&lt;/color&gt;,同時防禦+&lt;color=#47d110&gt;2.0%&lt;/color&gt;</v>
      </c>
      <c r="AO105" s="74" t="str">
        <f>AJ105&amp;_xlfn.XLOOKUP(AK105,Sheet4!$E$50:$E$118,Sheet4!$G$50:$G$118,"",)</f>
        <v>DEF+&lt;color=#47d110&gt;3500&lt;/color&gt;,And DEF+&lt;color=#47d110&gt;2.0%&lt;/color&gt;</v>
      </c>
    </row>
    <row r="106" spans="12:41" x14ac:dyDescent="0.15">
      <c r="L106">
        <f t="shared" si="25"/>
        <v>21533</v>
      </c>
      <c r="M106">
        <v>33</v>
      </c>
      <c r="N106" s="81">
        <v>33</v>
      </c>
      <c r="O106" s="82">
        <v>4027</v>
      </c>
      <c r="P106" s="82">
        <v>4023</v>
      </c>
      <c r="Q106" s="82">
        <v>4006</v>
      </c>
      <c r="R106" s="124">
        <f t="shared" si="31"/>
        <v>1.1499999999999999</v>
      </c>
      <c r="S106" s="88">
        <v>15</v>
      </c>
      <c r="T106" s="89">
        <v>1</v>
      </c>
      <c r="U106" s="88">
        <v>4</v>
      </c>
      <c r="V106">
        <f t="shared" si="32"/>
        <v>2</v>
      </c>
      <c r="W106" t="str" cm="1">
        <f t="array" ref="W106">"{5,1,"&amp;T106&amp;","&amp;_xlfn.CEILING.MATH(INDEX($E$5:$J$10,T106,V106)*R106,100)&amp;",0}"</f>
        <v>{5,1,1,2700,0}</v>
      </c>
      <c r="X106" t="str" cm="1">
        <f t="array" ref="X106">IF(U106=0,"","{5,1,"&amp;U106-3&amp;","&amp;INDEX($E$5:$J$10,U106,V106)/10&amp;",1}")</f>
        <v>{5,1,1,2,1}</v>
      </c>
      <c r="Y106" t="str">
        <f t="array" ref="Y106">[1]!LKnum(W106:X106)</f>
        <v>{{5,1,1,2700,0}|{5,1,1,2,1}}</v>
      </c>
      <c r="Z106">
        <v>0</v>
      </c>
      <c r="AA106">
        <f t="array" ref="AA106">INT(IF(U106=0,0,INDEX($E$20:$J$25,U106,V106))+INDEX($E$20:$J$25,T106,V106))</f>
        <v>2300</v>
      </c>
      <c r="AB106" t="str" cm="1">
        <f t="array" ref="AB106">INDEX(A$5:A$10,$T106)&amp;"&lt;color=#47d110&gt;"&amp;_xlfn.CEILING.MATH(INDEX($E$5:$J$10,T106,V106)*R106,100)&amp;"&lt;/color&gt;"</f>
        <v>攻击+&lt;color=#47d110&gt;2700&lt;/color&gt;</v>
      </c>
      <c r="AC106" t="str" cm="1">
        <f t="array" ref="AC106">INDEX(B$5:B$10,$T106)&amp;"&lt;color=#47d110&gt;"&amp;_xlfn.CEILING.MATH(INDEX($E$5:$J$10,T106,V106)*R106,100)&amp;"&lt;/color&gt;"</f>
        <v>攻擊+&lt;color=#47d110&gt;2700&lt;/color&gt;</v>
      </c>
      <c r="AD106" t="str" cm="1">
        <f t="array" ref="AD106">INDEX(C$5:C$10,$T106)&amp;"&lt;color=#47d110&gt;"&amp;_xlfn.CEILING.MATH(INDEX($E$5:$J$10,T106,V106)*R106,100)&amp;"&lt;/color&gt;"</f>
        <v>ATK+&lt;color=#47d110&gt;2700&lt;/color&gt;</v>
      </c>
      <c r="AE106" t="str">
        <f t="array" ref="AE106">IF($U106=0,"",","&amp;INDEX(A$5:A$10,$U106)&amp;INDEX($E$34:$J$39,$U106,$V106))</f>
        <v>,同时攻击+&lt;color=#47d110&gt;2.0%&lt;/color&gt;</v>
      </c>
      <c r="AF106" t="str">
        <f t="array" ref="AF106">IF($U106=0,"",","&amp;INDEX(B$5:B$10,$U106)&amp;INDEX($E$34:$J$39,$U106,$V106))</f>
        <v>,同時攻擊+&lt;color=#47d110&gt;2.0%&lt;/color&gt;</v>
      </c>
      <c r="AG106" t="str">
        <f t="array" ref="AG106">IF($U106=0,"",","&amp;INDEX(C$5:C$10,$U106)&amp;INDEX($E$34:$J$39,$U106,$V106))</f>
        <v>,And ATK+&lt;color=#47d110&gt;2.0%&lt;/color&gt;</v>
      </c>
      <c r="AH106" t="str">
        <f t="shared" si="26"/>
        <v>攻击+&lt;color=#47d110&gt;2700&lt;/color&gt;,同时攻击+&lt;color=#47d110&gt;2.0%&lt;/color&gt;</v>
      </c>
      <c r="AI106" t="str">
        <f t="shared" si="27"/>
        <v>攻擊+&lt;color=#47d110&gt;2700&lt;/color&gt;,同時攻擊+&lt;color=#47d110&gt;2.0%&lt;/color&gt;</v>
      </c>
      <c r="AJ106" t="str">
        <f t="shared" si="28"/>
        <v>ATK+&lt;color=#47d110&gt;2700&lt;/color&gt;,And ATK+&lt;color=#47d110&gt;2.0%&lt;/color&gt;</v>
      </c>
      <c r="AL106" t="str">
        <f>_xlfn.XLOOKUP(AK106,Sheet4!$E$50:$E$118,Sheet4!$F$50:$F$118,"",)</f>
        <v/>
      </c>
      <c r="AM106" s="74" t="str">
        <f t="shared" si="29"/>
        <v>攻击+&lt;color=#47d110&gt;2700&lt;/color&gt;,同时攻击+&lt;color=#47d110&gt;2.0%&lt;/color&gt;</v>
      </c>
      <c r="AN106" s="74" t="str">
        <f t="shared" si="30"/>
        <v>攻擊+&lt;color=#47d110&gt;2700&lt;/color&gt;,同時攻擊+&lt;color=#47d110&gt;2.0%&lt;/color&gt;</v>
      </c>
      <c r="AO106" s="74" t="str">
        <f>AJ106&amp;_xlfn.XLOOKUP(AK106,Sheet4!$E$50:$E$118,Sheet4!$G$50:$G$118,"",)</f>
        <v>ATK+&lt;color=#47d110&gt;2700&lt;/color&gt;,And ATK+&lt;color=#47d110&gt;2.0%&lt;/color&gt;</v>
      </c>
    </row>
    <row r="107" spans="12:41" x14ac:dyDescent="0.15">
      <c r="L107">
        <f t="shared" si="25"/>
        <v>21534</v>
      </c>
      <c r="M107">
        <v>34</v>
      </c>
      <c r="N107" s="79">
        <v>34</v>
      </c>
      <c r="O107" s="82">
        <v>4018</v>
      </c>
      <c r="P107" s="82">
        <v>4016</v>
      </c>
      <c r="Q107" s="82">
        <v>4005</v>
      </c>
      <c r="R107" s="124">
        <f t="shared" si="31"/>
        <v>1.1499999999999999</v>
      </c>
      <c r="S107" s="88">
        <v>15</v>
      </c>
      <c r="T107" s="89">
        <v>1</v>
      </c>
      <c r="U107" s="88">
        <v>4</v>
      </c>
      <c r="V107">
        <f t="shared" si="32"/>
        <v>2</v>
      </c>
      <c r="W107" t="str" cm="1">
        <f t="array" ref="W107">"{5,1,"&amp;T107&amp;","&amp;_xlfn.CEILING.MATH(INDEX($E$5:$J$10,T107,V107)*R107,100)&amp;",0}"</f>
        <v>{5,1,1,2700,0}</v>
      </c>
      <c r="X107" t="str" cm="1">
        <f t="array" ref="X107">IF(U107=0,"","{5,1,"&amp;U107-3&amp;","&amp;INDEX($E$5:$J$10,U107,V107)/10&amp;",1}")</f>
        <v>{5,1,1,2,1}</v>
      </c>
      <c r="Y107" t="str">
        <f t="array" ref="Y107">[1]!LKnum(W107:X107)</f>
        <v>{{5,1,1,2700,0}|{5,1,1,2,1}}</v>
      </c>
      <c r="Z107">
        <v>0</v>
      </c>
      <c r="AA107">
        <f t="array" ref="AA107">INT(IF(U107=0,0,INDEX($E$20:$J$25,U107,V107))+INDEX($E$20:$J$25,T107,V107))</f>
        <v>2300</v>
      </c>
      <c r="AB107" t="str" cm="1">
        <f t="array" ref="AB107">INDEX(A$5:A$10,$T107)&amp;"&lt;color=#47d110&gt;"&amp;_xlfn.CEILING.MATH(INDEX($E$5:$J$10,T107,V107)*R107,100)&amp;"&lt;/color&gt;"</f>
        <v>攻击+&lt;color=#47d110&gt;2700&lt;/color&gt;</v>
      </c>
      <c r="AC107" t="str" cm="1">
        <f t="array" ref="AC107">INDEX(B$5:B$10,$T107)&amp;"&lt;color=#47d110&gt;"&amp;_xlfn.CEILING.MATH(INDEX($E$5:$J$10,T107,V107)*R107,100)&amp;"&lt;/color&gt;"</f>
        <v>攻擊+&lt;color=#47d110&gt;2700&lt;/color&gt;</v>
      </c>
      <c r="AD107" t="str" cm="1">
        <f t="array" ref="AD107">INDEX(C$5:C$10,$T107)&amp;"&lt;color=#47d110&gt;"&amp;_xlfn.CEILING.MATH(INDEX($E$5:$J$10,T107,V107)*R107,100)&amp;"&lt;/color&gt;"</f>
        <v>ATK+&lt;color=#47d110&gt;2700&lt;/color&gt;</v>
      </c>
      <c r="AE107" t="str">
        <f t="array" ref="AE107">IF($U107=0,"",","&amp;INDEX(A$5:A$10,$U107)&amp;INDEX($E$34:$J$39,$U107,$V107))</f>
        <v>,同时攻击+&lt;color=#47d110&gt;2.0%&lt;/color&gt;</v>
      </c>
      <c r="AF107" t="str">
        <f t="array" ref="AF107">IF($U107=0,"",","&amp;INDEX(B$5:B$10,$U107)&amp;INDEX($E$34:$J$39,$U107,$V107))</f>
        <v>,同時攻擊+&lt;color=#47d110&gt;2.0%&lt;/color&gt;</v>
      </c>
      <c r="AG107" t="str">
        <f t="array" ref="AG107">IF($U107=0,"",","&amp;INDEX(C$5:C$10,$U107)&amp;INDEX($E$34:$J$39,$U107,$V107))</f>
        <v>,And ATK+&lt;color=#47d110&gt;2.0%&lt;/color&gt;</v>
      </c>
      <c r="AH107" t="str">
        <f t="shared" si="26"/>
        <v>攻击+&lt;color=#47d110&gt;2700&lt;/color&gt;,同时攻击+&lt;color=#47d110&gt;2.0%&lt;/color&gt;</v>
      </c>
      <c r="AI107" t="str">
        <f t="shared" si="27"/>
        <v>攻擊+&lt;color=#47d110&gt;2700&lt;/color&gt;,同時攻擊+&lt;color=#47d110&gt;2.0%&lt;/color&gt;</v>
      </c>
      <c r="AJ107" t="str">
        <f t="shared" si="28"/>
        <v>ATK+&lt;color=#47d110&gt;2700&lt;/color&gt;,And ATK+&lt;color=#47d110&gt;2.0%&lt;/color&gt;</v>
      </c>
      <c r="AL107" t="str">
        <f>_xlfn.XLOOKUP(AK107,Sheet4!$E$50:$E$118,Sheet4!$F$50:$F$118,"",)</f>
        <v/>
      </c>
      <c r="AM107" s="74" t="str">
        <f t="shared" si="29"/>
        <v>攻击+&lt;color=#47d110&gt;2700&lt;/color&gt;,同时攻击+&lt;color=#47d110&gt;2.0%&lt;/color&gt;</v>
      </c>
      <c r="AN107" s="74" t="str">
        <f t="shared" si="30"/>
        <v>攻擊+&lt;color=#47d110&gt;2700&lt;/color&gt;,同時攻擊+&lt;color=#47d110&gt;2.0%&lt;/color&gt;</v>
      </c>
      <c r="AO107" s="74" t="str">
        <f>AJ107&amp;_xlfn.XLOOKUP(AK107,Sheet4!$E$50:$E$118,Sheet4!$G$50:$G$118,"",)</f>
        <v>ATK+&lt;color=#47d110&gt;2700&lt;/color&gt;,And ATK+&lt;color=#47d110&gt;2.0%&lt;/color&gt;</v>
      </c>
    </row>
    <row r="108" spans="12:41" x14ac:dyDescent="0.15">
      <c r="L108">
        <f t="shared" si="25"/>
        <v>21535</v>
      </c>
      <c r="M108">
        <v>35</v>
      </c>
      <c r="N108" s="81">
        <v>35</v>
      </c>
      <c r="O108" s="82">
        <v>4015</v>
      </c>
      <c r="P108" s="82">
        <v>4012</v>
      </c>
      <c r="Q108" s="82">
        <v>4000</v>
      </c>
      <c r="R108" s="124">
        <f t="shared" si="31"/>
        <v>1.1499999999999999</v>
      </c>
      <c r="S108" s="88">
        <v>15</v>
      </c>
      <c r="T108" s="89">
        <v>1</v>
      </c>
      <c r="U108" s="88">
        <v>4</v>
      </c>
      <c r="V108">
        <f t="shared" si="32"/>
        <v>2</v>
      </c>
      <c r="W108" t="str" cm="1">
        <f t="array" ref="W108">"{5,1,"&amp;T108&amp;","&amp;_xlfn.CEILING.MATH(INDEX($E$5:$J$10,T108,V108)*R108,100)&amp;",0}"</f>
        <v>{5,1,1,2700,0}</v>
      </c>
      <c r="X108" t="str" cm="1">
        <f t="array" ref="X108">IF(U108=0,"","{5,1,"&amp;U108-3&amp;","&amp;INDEX($E$5:$J$10,U108,V108)/10&amp;",1}")</f>
        <v>{5,1,1,2,1}</v>
      </c>
      <c r="Y108" t="str">
        <f t="array" ref="Y108">[1]!LKnum(W108:X108)</f>
        <v>{{5,1,1,2700,0}|{5,1,1,2,1}}</v>
      </c>
      <c r="Z108">
        <v>8</v>
      </c>
      <c r="AA108">
        <f t="array" ref="AA108">INT(IF(U108=0,0,INDEX($E$20:$J$25,U108,V108))+INDEX($E$20:$J$25,T108,V108))</f>
        <v>2300</v>
      </c>
      <c r="AB108" t="str" cm="1">
        <f t="array" ref="AB108">INDEX(A$5:A$10,$T108)&amp;"&lt;color=#47d110&gt;"&amp;_xlfn.CEILING.MATH(INDEX($E$5:$J$10,T108,V108)*R108,100)&amp;"&lt;/color&gt;"</f>
        <v>攻击+&lt;color=#47d110&gt;2700&lt;/color&gt;</v>
      </c>
      <c r="AC108" t="str" cm="1">
        <f t="array" ref="AC108">INDEX(B$5:B$10,$T108)&amp;"&lt;color=#47d110&gt;"&amp;_xlfn.CEILING.MATH(INDEX($E$5:$J$10,T108,V108)*R108,100)&amp;"&lt;/color&gt;"</f>
        <v>攻擊+&lt;color=#47d110&gt;2700&lt;/color&gt;</v>
      </c>
      <c r="AD108" t="str" cm="1">
        <f t="array" ref="AD108">INDEX(C$5:C$10,$T108)&amp;"&lt;color=#47d110&gt;"&amp;_xlfn.CEILING.MATH(INDEX($E$5:$J$10,T108,V108)*R108,100)&amp;"&lt;/color&gt;"</f>
        <v>ATK+&lt;color=#47d110&gt;2700&lt;/color&gt;</v>
      </c>
      <c r="AE108" t="str">
        <f t="array" ref="AE108">IF($U108=0,"",","&amp;INDEX(A$5:A$10,$U108)&amp;INDEX($E$34:$J$39,$U108,$V108))</f>
        <v>,同时攻击+&lt;color=#47d110&gt;2.0%&lt;/color&gt;</v>
      </c>
      <c r="AF108" t="str">
        <f t="array" ref="AF108">IF($U108=0,"",","&amp;INDEX(B$5:B$10,$U108)&amp;INDEX($E$34:$J$39,$U108,$V108))</f>
        <v>,同時攻擊+&lt;color=#47d110&gt;2.0%&lt;/color&gt;</v>
      </c>
      <c r="AG108" t="str">
        <f t="array" ref="AG108">IF($U108=0,"",","&amp;INDEX(C$5:C$10,$U108)&amp;INDEX($E$34:$J$39,$U108,$V108))</f>
        <v>,And ATK+&lt;color=#47d110&gt;2.0%&lt;/color&gt;</v>
      </c>
      <c r="AH108" t="str">
        <f t="shared" si="26"/>
        <v>攻击+&lt;color=#47d110&gt;2700&lt;/color&gt;,同时攻击+&lt;color=#47d110&gt;2.0%&lt;/color&gt;</v>
      </c>
      <c r="AI108" t="str">
        <f t="shared" si="27"/>
        <v>攻擊+&lt;color=#47d110&gt;2700&lt;/color&gt;,同時攻擊+&lt;color=#47d110&gt;2.0%&lt;/color&gt;</v>
      </c>
      <c r="AJ108" t="str">
        <f t="shared" si="28"/>
        <v>ATK+&lt;color=#47d110&gt;2700&lt;/color&gt;,And ATK+&lt;color=#47d110&gt;2.0%&lt;/color&gt;</v>
      </c>
      <c r="AL108" t="str">
        <f>_xlfn.XLOOKUP(AK108,Sheet4!$E$50:$E$118,Sheet4!$F$50:$F$118,"",)</f>
        <v/>
      </c>
      <c r="AM108" s="74" t="str">
        <f t="shared" si="29"/>
        <v>攻击+&lt;color=#47d110&gt;2700&lt;/color&gt;,同时攻击+&lt;color=#47d110&gt;2.0%&lt;/color&gt;</v>
      </c>
      <c r="AN108" s="74" t="str">
        <f t="shared" si="30"/>
        <v>攻擊+&lt;color=#47d110&gt;2700&lt;/color&gt;,同時攻擊+&lt;color=#47d110&gt;2.0%&lt;/color&gt;</v>
      </c>
      <c r="AO108" s="74" t="str">
        <f>AJ108&amp;_xlfn.XLOOKUP(AK108,Sheet4!$E$50:$E$118,Sheet4!$G$50:$G$118,"",)</f>
        <v>ATK+&lt;color=#47d110&gt;2700&lt;/color&gt;,And ATK+&lt;color=#47d110&gt;2.0%&lt;/color&gt;</v>
      </c>
    </row>
    <row r="109" spans="12:41" x14ac:dyDescent="0.15">
      <c r="L109">
        <f t="shared" si="25"/>
        <v>21536</v>
      </c>
      <c r="M109">
        <v>36</v>
      </c>
      <c r="N109" s="79">
        <v>36</v>
      </c>
      <c r="O109" s="82">
        <v>4040</v>
      </c>
      <c r="P109" s="82">
        <v>4018</v>
      </c>
      <c r="Q109" s="82">
        <v>4004</v>
      </c>
      <c r="R109" s="124">
        <f t="shared" si="31"/>
        <v>1.1499999999999999</v>
      </c>
      <c r="S109" s="88">
        <v>15</v>
      </c>
      <c r="T109" s="89">
        <v>3</v>
      </c>
      <c r="U109" s="88">
        <v>6</v>
      </c>
      <c r="V109">
        <f t="shared" si="32"/>
        <v>2</v>
      </c>
      <c r="W109" t="str" cm="1">
        <f t="array" ref="W109">"{5,1,"&amp;T109&amp;","&amp;_xlfn.CEILING.MATH(INDEX($E$5:$J$10,T109,V109)*R109,100)&amp;",0}"</f>
        <v>{5,1,3,23000,0}</v>
      </c>
      <c r="X109" t="str" cm="1">
        <f t="array" ref="X109">IF(U109=0,"","{5,1,"&amp;U109-3&amp;","&amp;INDEX($E$5:$J$10,U109,V109)/10&amp;",1}")</f>
        <v>{5,1,3,2,1}</v>
      </c>
      <c r="Y109" t="str">
        <f t="array" ref="Y109">[1]!LKnum(W109:X109)</f>
        <v>{{5,1,3,23000,0}|{5,1,3,2,1}}</v>
      </c>
      <c r="Z109">
        <v>8</v>
      </c>
      <c r="AA109">
        <f t="array" ref="AA109">INT(IF(U109=0,0,INDEX($E$20:$J$25,U109,V109))+INDEX($E$20:$J$25,T109,V109))</f>
        <v>2600</v>
      </c>
      <c r="AB109" t="str" cm="1">
        <f t="array" ref="AB109">INDEX(A$5:A$10,$T109)&amp;"&lt;color=#47d110&gt;"&amp;_xlfn.CEILING.MATH(INDEX($E$5:$J$10,T109,V109)*R109,100)&amp;"&lt;/color&gt;"</f>
        <v>血量+&lt;color=#47d110&gt;23000&lt;/color&gt;</v>
      </c>
      <c r="AC109" t="str" cm="1">
        <f t="array" ref="AC109">INDEX(B$5:B$10,$T109)&amp;"&lt;color=#47d110&gt;"&amp;_xlfn.CEILING.MATH(INDEX($E$5:$J$10,T109,V109)*R109,100)&amp;"&lt;/color&gt;"</f>
        <v>血量+&lt;color=#47d110&gt;23000&lt;/color&gt;</v>
      </c>
      <c r="AD109" t="str" cm="1">
        <f t="array" ref="AD109">INDEX(C$5:C$10,$T109)&amp;"&lt;color=#47d110&gt;"&amp;_xlfn.CEILING.MATH(INDEX($E$5:$J$10,T109,V109)*R109,100)&amp;"&lt;/color&gt;"</f>
        <v>HP+&lt;color=#47d110&gt;23000&lt;/color&gt;</v>
      </c>
      <c r="AE109" t="str">
        <f t="array" ref="AE109">IF($U109=0,"",","&amp;INDEX(A$5:A$10,$U109)&amp;INDEX($E$34:$J$39,$U109,$V109))</f>
        <v>,同时血量+&lt;color=#47d110&gt;2.0%&lt;/color&gt;</v>
      </c>
      <c r="AF109" t="str">
        <f t="array" ref="AF109">IF($U109=0,"",","&amp;INDEX(B$5:B$10,$U109)&amp;INDEX($E$34:$J$39,$U109,$V109))</f>
        <v>,同時血量+&lt;color=#47d110&gt;2.0%&lt;/color&gt;</v>
      </c>
      <c r="AG109" t="str">
        <f t="array" ref="AG109">IF($U109=0,"",","&amp;INDEX(C$5:C$10,$U109)&amp;INDEX($E$34:$J$39,$U109,$V109))</f>
        <v>,And HP+&lt;color=#47d110&gt;2.0%&lt;/color&gt;</v>
      </c>
      <c r="AH109" t="str">
        <f t="shared" si="26"/>
        <v>血量+&lt;color=#47d110&gt;23000&lt;/color&gt;,同时血量+&lt;color=#47d110&gt;2.0%&lt;/color&gt;</v>
      </c>
      <c r="AI109" t="str">
        <f t="shared" si="27"/>
        <v>血量+&lt;color=#47d110&gt;23000&lt;/color&gt;,同時血量+&lt;color=#47d110&gt;2.0%&lt;/color&gt;</v>
      </c>
      <c r="AJ109" t="str">
        <f t="shared" si="28"/>
        <v>HP+&lt;color=#47d110&gt;23000&lt;/color&gt;,And HP+&lt;color=#47d110&gt;2.0%&lt;/color&gt;</v>
      </c>
      <c r="AL109" t="str">
        <f>_xlfn.XLOOKUP(AK109,Sheet4!$E$50:$E$118,Sheet4!$F$50:$F$118,"",)</f>
        <v/>
      </c>
      <c r="AM109" s="74" t="str">
        <f t="shared" si="29"/>
        <v>血量+&lt;color=#47d110&gt;23000&lt;/color&gt;,同时血量+&lt;color=#47d110&gt;2.0%&lt;/color&gt;</v>
      </c>
      <c r="AN109" s="74" t="str">
        <f t="shared" si="30"/>
        <v>血量+&lt;color=#47d110&gt;23000&lt;/color&gt;,同時血量+&lt;color=#47d110&gt;2.0%&lt;/color&gt;</v>
      </c>
      <c r="AO109" s="74" t="str">
        <f>AJ109&amp;_xlfn.XLOOKUP(AK109,Sheet4!$E$50:$E$118,Sheet4!$G$50:$G$118,"",)</f>
        <v>HP+&lt;color=#47d110&gt;23000&lt;/color&gt;,And HP+&lt;color=#47d110&gt;2.0%&lt;/color&gt;</v>
      </c>
    </row>
    <row r="110" spans="12:41" x14ac:dyDescent="0.15">
      <c r="L110">
        <f t="shared" si="25"/>
        <v>21537</v>
      </c>
      <c r="M110">
        <v>37</v>
      </c>
      <c r="N110" s="79">
        <v>37</v>
      </c>
      <c r="O110" s="82">
        <v>4025</v>
      </c>
      <c r="P110" s="82">
        <v>4017</v>
      </c>
      <c r="Q110" s="82">
        <v>4015</v>
      </c>
      <c r="R110" s="124">
        <f t="shared" si="31"/>
        <v>1.1499999999999999</v>
      </c>
      <c r="S110" s="88">
        <v>15</v>
      </c>
      <c r="T110" s="89">
        <v>1</v>
      </c>
      <c r="U110" s="88">
        <v>4</v>
      </c>
      <c r="V110">
        <f t="shared" si="32"/>
        <v>2</v>
      </c>
      <c r="W110" t="str" cm="1">
        <f t="array" ref="W110">"{5,1,"&amp;T110&amp;","&amp;_xlfn.CEILING.MATH(INDEX($E$5:$J$10,T110,V110)*R110,100)&amp;",0}"</f>
        <v>{5,1,1,2700,0}</v>
      </c>
      <c r="X110" t="str" cm="1">
        <f t="array" ref="X110">IF(U110=0,"","{5,1,"&amp;U110-3&amp;","&amp;INDEX($E$5:$J$10,U110,V110)/10&amp;",1}")</f>
        <v>{5,1,1,2,1}</v>
      </c>
      <c r="Y110" t="str">
        <f t="array" ref="Y110">[1]!LKnum(W110:X110)</f>
        <v>{{5,1,1,2700,0}|{5,1,1,2,1}}</v>
      </c>
      <c r="Z110">
        <v>8</v>
      </c>
      <c r="AA110">
        <f t="array" ref="AA110">INT(IF(U110=0,0,INDEX($E$20:$J$25,U110,V110))+INDEX($E$20:$J$25,T110,V110))</f>
        <v>2300</v>
      </c>
      <c r="AB110" t="str" cm="1">
        <f t="array" ref="AB110">INDEX(A$5:A$10,$T110)&amp;"&lt;color=#47d110&gt;"&amp;_xlfn.CEILING.MATH(INDEX($E$5:$J$10,T110,V110)*R110,100)&amp;"&lt;/color&gt;"</f>
        <v>攻击+&lt;color=#47d110&gt;2700&lt;/color&gt;</v>
      </c>
      <c r="AC110" t="str" cm="1">
        <f t="array" ref="AC110">INDEX(B$5:B$10,$T110)&amp;"&lt;color=#47d110&gt;"&amp;_xlfn.CEILING.MATH(INDEX($E$5:$J$10,T110,V110)*R110,100)&amp;"&lt;/color&gt;"</f>
        <v>攻擊+&lt;color=#47d110&gt;2700&lt;/color&gt;</v>
      </c>
      <c r="AD110" t="str" cm="1">
        <f t="array" ref="AD110">INDEX(C$5:C$10,$T110)&amp;"&lt;color=#47d110&gt;"&amp;_xlfn.CEILING.MATH(INDEX($E$5:$J$10,T110,V110)*R110,100)&amp;"&lt;/color&gt;"</f>
        <v>ATK+&lt;color=#47d110&gt;2700&lt;/color&gt;</v>
      </c>
      <c r="AE110" t="str">
        <f t="array" ref="AE110">IF($U110=0,"",","&amp;INDEX(A$5:A$10,$U110)&amp;INDEX($E$34:$J$39,$U110,$V110))</f>
        <v>,同时攻击+&lt;color=#47d110&gt;2.0%&lt;/color&gt;</v>
      </c>
      <c r="AF110" t="str">
        <f t="array" ref="AF110">IF($U110=0,"",","&amp;INDEX(B$5:B$10,$U110)&amp;INDEX($E$34:$J$39,$U110,$V110))</f>
        <v>,同時攻擊+&lt;color=#47d110&gt;2.0%&lt;/color&gt;</v>
      </c>
      <c r="AG110" t="str">
        <f t="array" ref="AG110">IF($U110=0,"",","&amp;INDEX(C$5:C$10,$U110)&amp;INDEX($E$34:$J$39,$U110,$V110))</f>
        <v>,And ATK+&lt;color=#47d110&gt;2.0%&lt;/color&gt;</v>
      </c>
      <c r="AH110" t="str">
        <f t="shared" si="26"/>
        <v>攻击+&lt;color=#47d110&gt;2700&lt;/color&gt;,同时攻击+&lt;color=#47d110&gt;2.0%&lt;/color&gt;</v>
      </c>
      <c r="AI110" t="str">
        <f t="shared" si="27"/>
        <v>攻擊+&lt;color=#47d110&gt;2700&lt;/color&gt;,同時攻擊+&lt;color=#47d110&gt;2.0%&lt;/color&gt;</v>
      </c>
      <c r="AJ110" t="str">
        <f t="shared" si="28"/>
        <v>ATK+&lt;color=#47d110&gt;2700&lt;/color&gt;,And ATK+&lt;color=#47d110&gt;2.0%&lt;/color&gt;</v>
      </c>
      <c r="AL110" t="str">
        <f>_xlfn.XLOOKUP(AK110,Sheet4!$E$50:$E$118,Sheet4!$F$50:$F$118,"",)</f>
        <v/>
      </c>
      <c r="AM110" s="74" t="str">
        <f t="shared" si="29"/>
        <v>攻击+&lt;color=#47d110&gt;2700&lt;/color&gt;,同时攻击+&lt;color=#47d110&gt;2.0%&lt;/color&gt;</v>
      </c>
      <c r="AN110" s="74" t="str">
        <f t="shared" si="30"/>
        <v>攻擊+&lt;color=#47d110&gt;2700&lt;/color&gt;,同時攻擊+&lt;color=#47d110&gt;2.0%&lt;/color&gt;</v>
      </c>
      <c r="AO110" s="74" t="str">
        <f>AJ110&amp;_xlfn.XLOOKUP(AK110,Sheet4!$E$50:$E$118,Sheet4!$G$50:$G$118,"",)</f>
        <v>ATK+&lt;color=#47d110&gt;2700&lt;/color&gt;,And ATK+&lt;color=#47d110&gt;2.0%&lt;/color&gt;</v>
      </c>
    </row>
    <row r="111" spans="12:41" x14ac:dyDescent="0.15">
      <c r="L111">
        <f t="shared" si="25"/>
        <v>21538</v>
      </c>
      <c r="M111">
        <v>38</v>
      </c>
      <c r="N111" s="79">
        <v>38</v>
      </c>
      <c r="O111" s="83">
        <v>4038</v>
      </c>
      <c r="P111" s="83">
        <v>4018</v>
      </c>
      <c r="Q111" s="83">
        <v>4001</v>
      </c>
      <c r="R111" s="124">
        <f t="shared" si="31"/>
        <v>1.1499999999999999</v>
      </c>
      <c r="S111" s="88">
        <v>15</v>
      </c>
      <c r="T111" s="89">
        <v>2</v>
      </c>
      <c r="U111" s="88">
        <v>5</v>
      </c>
      <c r="V111">
        <f t="shared" si="32"/>
        <v>2</v>
      </c>
      <c r="W111" t="str" cm="1">
        <f t="array" ref="W111">"{5,1,"&amp;T111&amp;","&amp;_xlfn.CEILING.MATH(INDEX($E$5:$J$10,T111,V111)*R111,100)&amp;",0}"</f>
        <v>{5,1,2,3500,0}</v>
      </c>
      <c r="X111" t="str" cm="1">
        <f t="array" ref="X111">IF(U111=0,"","{5,1,"&amp;U111-3&amp;","&amp;INDEX($E$5:$J$10,U111,V111)/10&amp;",1}")</f>
        <v>{5,1,2,2,1}</v>
      </c>
      <c r="Y111" t="str">
        <f t="array" ref="Y111">[1]!LKnum(W111:X111)</f>
        <v>{{5,1,2,3500,0}|{5,1,2,2,1}}</v>
      </c>
      <c r="Z111">
        <v>8</v>
      </c>
      <c r="AA111">
        <f t="array" ref="AA111">INT(IF(U111=0,0,INDEX($E$20:$J$25,U111,V111))+INDEX($E$20:$J$25,T111,V111))</f>
        <v>4500</v>
      </c>
      <c r="AB111" t="str" cm="1">
        <f t="array" ref="AB111">INDEX(A$5:A$10,$T111)&amp;"&lt;color=#47d110&gt;"&amp;_xlfn.CEILING.MATH(INDEX($E$5:$J$10,T111,V111)*R111,100)&amp;"&lt;/color&gt;"</f>
        <v>防御+&lt;color=#47d110&gt;3500&lt;/color&gt;</v>
      </c>
      <c r="AC111" t="str" cm="1">
        <f t="array" ref="AC111">INDEX(B$5:B$10,$T111)&amp;"&lt;color=#47d110&gt;"&amp;_xlfn.CEILING.MATH(INDEX($E$5:$J$10,T111,V111)*R111,100)&amp;"&lt;/color&gt;"</f>
        <v>防禦+&lt;color=#47d110&gt;3500&lt;/color&gt;</v>
      </c>
      <c r="AD111" t="str" cm="1">
        <f t="array" ref="AD111">INDEX(C$5:C$10,$T111)&amp;"&lt;color=#47d110&gt;"&amp;_xlfn.CEILING.MATH(INDEX($E$5:$J$10,T111,V111)*R111,100)&amp;"&lt;/color&gt;"</f>
        <v>DEF+&lt;color=#47d110&gt;3500&lt;/color&gt;</v>
      </c>
      <c r="AE111" t="str">
        <f t="array" ref="AE111">IF($U111=0,"",","&amp;INDEX(A$5:A$10,$U111)&amp;INDEX($E$34:$J$39,$U111,$V111))</f>
        <v>,同时防御+&lt;color=#47d110&gt;2.0%&lt;/color&gt;</v>
      </c>
      <c r="AF111" t="str">
        <f t="array" ref="AF111">IF($U111=0,"",","&amp;INDEX(B$5:B$10,$U111)&amp;INDEX($E$34:$J$39,$U111,$V111))</f>
        <v>,同時防禦+&lt;color=#47d110&gt;2.0%&lt;/color&gt;</v>
      </c>
      <c r="AG111" t="str">
        <f t="array" ref="AG111">IF($U111=0,"",","&amp;INDEX(C$5:C$10,$U111)&amp;INDEX($E$34:$J$39,$U111,$V111))</f>
        <v>,And DEF+&lt;color=#47d110&gt;2.0%&lt;/color&gt;</v>
      </c>
      <c r="AH111" t="str">
        <f t="shared" si="26"/>
        <v>防御+&lt;color=#47d110&gt;3500&lt;/color&gt;,同时防御+&lt;color=#47d110&gt;2.0%&lt;/color&gt;</v>
      </c>
      <c r="AI111" t="str">
        <f t="shared" si="27"/>
        <v>防禦+&lt;color=#47d110&gt;3500&lt;/color&gt;,同時防禦+&lt;color=#47d110&gt;2.0%&lt;/color&gt;</v>
      </c>
      <c r="AJ111" t="str">
        <f t="shared" si="28"/>
        <v>DEF+&lt;color=#47d110&gt;3500&lt;/color&gt;,And DEF+&lt;color=#47d110&gt;2.0%&lt;/color&gt;</v>
      </c>
      <c r="AL111" t="str">
        <f>_xlfn.XLOOKUP(AK111,Sheet4!$E$50:$E$118,Sheet4!$F$50:$F$118,"",)</f>
        <v/>
      </c>
      <c r="AM111" s="74" t="str">
        <f t="shared" si="29"/>
        <v>防御+&lt;color=#47d110&gt;3500&lt;/color&gt;,同时防御+&lt;color=#47d110&gt;2.0%&lt;/color&gt;</v>
      </c>
      <c r="AN111" s="74" t="str">
        <f t="shared" si="30"/>
        <v>防禦+&lt;color=#47d110&gt;3500&lt;/color&gt;,同時防禦+&lt;color=#47d110&gt;2.0%&lt;/color&gt;</v>
      </c>
      <c r="AO111" s="74" t="str">
        <f>AJ111&amp;_xlfn.XLOOKUP(AK111,Sheet4!$E$50:$E$118,Sheet4!$G$50:$G$118,"",)</f>
        <v>DEF+&lt;color=#47d110&gt;3500&lt;/color&gt;,And DEF+&lt;color=#47d110&gt;2.0%&lt;/color&gt;</v>
      </c>
    </row>
    <row r="112" spans="12:41" x14ac:dyDescent="0.15">
      <c r="L112">
        <f t="shared" si="25"/>
        <v>21539</v>
      </c>
      <c r="M112">
        <v>39</v>
      </c>
      <c r="N112" s="79">
        <v>39</v>
      </c>
      <c r="O112" s="82">
        <v>4035</v>
      </c>
      <c r="P112" s="82">
        <v>4015</v>
      </c>
      <c r="Q112" s="82">
        <v>4009</v>
      </c>
      <c r="R112" s="124">
        <f t="shared" si="31"/>
        <v>1.1499999999999999</v>
      </c>
      <c r="S112" s="88">
        <v>15</v>
      </c>
      <c r="T112" s="89">
        <v>1</v>
      </c>
      <c r="U112" s="88">
        <v>4</v>
      </c>
      <c r="V112">
        <f t="shared" si="32"/>
        <v>2</v>
      </c>
      <c r="W112" t="str" cm="1">
        <f t="array" ref="W112">"{5,1,"&amp;T112&amp;","&amp;_xlfn.CEILING.MATH(INDEX($E$5:$J$10,T112,V112)*R112,100)&amp;",0}"</f>
        <v>{5,1,1,2700,0}</v>
      </c>
      <c r="X112" t="str" cm="1">
        <f t="array" ref="X112">IF(U112=0,"","{5,1,"&amp;U112-3&amp;","&amp;INDEX($E$5:$J$10,U112,V112)/10&amp;",1}")</f>
        <v>{5,1,1,2,1}</v>
      </c>
      <c r="Y112" t="str">
        <f t="array" ref="Y112">[1]!LKnum(W112:X112)</f>
        <v>{{5,1,1,2700,0}|{5,1,1,2,1}}</v>
      </c>
      <c r="Z112">
        <v>8</v>
      </c>
      <c r="AA112">
        <f t="array" ref="AA112">INT(IF(U112=0,0,INDEX($E$20:$J$25,U112,V112))+INDEX($E$20:$J$25,T112,V112))</f>
        <v>2300</v>
      </c>
      <c r="AB112" t="str" cm="1">
        <f t="array" ref="AB112">INDEX(A$5:A$10,$T112)&amp;"&lt;color=#47d110&gt;"&amp;_xlfn.CEILING.MATH(INDEX($E$5:$J$10,T112,V112)*R112,100)&amp;"&lt;/color&gt;"</f>
        <v>攻击+&lt;color=#47d110&gt;2700&lt;/color&gt;</v>
      </c>
      <c r="AC112" t="str" cm="1">
        <f t="array" ref="AC112">INDEX(B$5:B$10,$T112)&amp;"&lt;color=#47d110&gt;"&amp;_xlfn.CEILING.MATH(INDEX($E$5:$J$10,T112,V112)*R112,100)&amp;"&lt;/color&gt;"</f>
        <v>攻擊+&lt;color=#47d110&gt;2700&lt;/color&gt;</v>
      </c>
      <c r="AD112" t="str" cm="1">
        <f t="array" ref="AD112">INDEX(C$5:C$10,$T112)&amp;"&lt;color=#47d110&gt;"&amp;_xlfn.CEILING.MATH(INDEX($E$5:$J$10,T112,V112)*R112,100)&amp;"&lt;/color&gt;"</f>
        <v>ATK+&lt;color=#47d110&gt;2700&lt;/color&gt;</v>
      </c>
      <c r="AE112" t="str">
        <f t="array" ref="AE112">IF($U112=0,"",","&amp;INDEX(A$5:A$10,$U112)&amp;INDEX($E$34:$J$39,$U112,$V112))</f>
        <v>,同时攻击+&lt;color=#47d110&gt;2.0%&lt;/color&gt;</v>
      </c>
      <c r="AF112" t="str">
        <f t="array" ref="AF112">IF($U112=0,"",","&amp;INDEX(B$5:B$10,$U112)&amp;INDEX($E$34:$J$39,$U112,$V112))</f>
        <v>,同時攻擊+&lt;color=#47d110&gt;2.0%&lt;/color&gt;</v>
      </c>
      <c r="AG112" t="str">
        <f t="array" ref="AG112">IF($U112=0,"",","&amp;INDEX(C$5:C$10,$U112)&amp;INDEX($E$34:$J$39,$U112,$V112))</f>
        <v>,And ATK+&lt;color=#47d110&gt;2.0%&lt;/color&gt;</v>
      </c>
      <c r="AH112" t="str">
        <f t="shared" si="26"/>
        <v>攻击+&lt;color=#47d110&gt;2700&lt;/color&gt;,同时攻击+&lt;color=#47d110&gt;2.0%&lt;/color&gt;</v>
      </c>
      <c r="AI112" t="str">
        <f t="shared" si="27"/>
        <v>攻擊+&lt;color=#47d110&gt;2700&lt;/color&gt;,同時攻擊+&lt;color=#47d110&gt;2.0%&lt;/color&gt;</v>
      </c>
      <c r="AJ112" t="str">
        <f t="shared" si="28"/>
        <v>ATK+&lt;color=#47d110&gt;2700&lt;/color&gt;,And ATK+&lt;color=#47d110&gt;2.0%&lt;/color&gt;</v>
      </c>
      <c r="AL112" t="str">
        <f>_xlfn.XLOOKUP(AK112,Sheet4!$E$50:$E$118,Sheet4!$F$50:$F$118,"",)</f>
        <v/>
      </c>
      <c r="AM112" s="74" t="str">
        <f t="shared" si="29"/>
        <v>攻击+&lt;color=#47d110&gt;2700&lt;/color&gt;,同时攻击+&lt;color=#47d110&gt;2.0%&lt;/color&gt;</v>
      </c>
      <c r="AN112" s="74" t="str">
        <f t="shared" si="30"/>
        <v>攻擊+&lt;color=#47d110&gt;2700&lt;/color&gt;,同時攻擊+&lt;color=#47d110&gt;2.0%&lt;/color&gt;</v>
      </c>
      <c r="AO112" s="74" t="str">
        <f>AJ112&amp;_xlfn.XLOOKUP(AK112,Sheet4!$E$50:$E$118,Sheet4!$G$50:$G$118,"",)</f>
        <v>ATK+&lt;color=#47d110&gt;2700&lt;/color&gt;,And ATK+&lt;color=#47d110&gt;2.0%&lt;/color&gt;</v>
      </c>
    </row>
    <row r="113" spans="12:41" x14ac:dyDescent="0.15">
      <c r="L113">
        <f t="shared" si="25"/>
        <v>21540</v>
      </c>
      <c r="M113">
        <v>40</v>
      </c>
      <c r="N113" s="79">
        <v>40</v>
      </c>
      <c r="O113" s="82">
        <v>4031</v>
      </c>
      <c r="P113" s="82">
        <v>4017</v>
      </c>
      <c r="Q113" s="82">
        <v>4009</v>
      </c>
      <c r="R113" s="124">
        <f t="shared" si="31"/>
        <v>1.1499999999999999</v>
      </c>
      <c r="S113" s="88">
        <v>15</v>
      </c>
      <c r="T113" s="89">
        <v>1</v>
      </c>
      <c r="U113" s="88">
        <v>4</v>
      </c>
      <c r="V113">
        <f t="shared" si="32"/>
        <v>2</v>
      </c>
      <c r="W113" t="str" cm="1">
        <f t="array" ref="W113">"{5,1,"&amp;T113&amp;","&amp;_xlfn.CEILING.MATH(INDEX($E$5:$J$10,T113,V113)*R113,100)&amp;",0}"</f>
        <v>{5,1,1,2700,0}</v>
      </c>
      <c r="X113" t="str" cm="1">
        <f t="array" ref="X113">IF(U113=0,"","{5,1,"&amp;U113-3&amp;","&amp;INDEX($E$5:$J$10,U113,V113)/10&amp;",1}")</f>
        <v>{5,1,1,2,1}</v>
      </c>
      <c r="Y113" t="str">
        <f t="array" ref="Y113">[1]!LKnum(W113:X113)</f>
        <v>{{5,1,1,2700,0}|{5,1,1,2,1}}</v>
      </c>
      <c r="Z113">
        <v>0</v>
      </c>
      <c r="AA113">
        <f t="array" ref="AA113">INT(IF(U113=0,0,INDEX($E$20:$J$25,U113,V113))+INDEX($E$20:$J$25,T113,V113))</f>
        <v>2300</v>
      </c>
      <c r="AB113" t="str" cm="1">
        <f t="array" ref="AB113">INDEX(A$5:A$10,$T113)&amp;"&lt;color=#47d110&gt;"&amp;_xlfn.CEILING.MATH(INDEX($E$5:$J$10,T113,V113)*R113,100)&amp;"&lt;/color&gt;"</f>
        <v>攻击+&lt;color=#47d110&gt;2700&lt;/color&gt;</v>
      </c>
      <c r="AC113" t="str" cm="1">
        <f t="array" ref="AC113">INDEX(B$5:B$10,$T113)&amp;"&lt;color=#47d110&gt;"&amp;_xlfn.CEILING.MATH(INDEX($E$5:$J$10,T113,V113)*R113,100)&amp;"&lt;/color&gt;"</f>
        <v>攻擊+&lt;color=#47d110&gt;2700&lt;/color&gt;</v>
      </c>
      <c r="AD113" t="str" cm="1">
        <f t="array" ref="AD113">INDEX(C$5:C$10,$T113)&amp;"&lt;color=#47d110&gt;"&amp;_xlfn.CEILING.MATH(INDEX($E$5:$J$10,T113,V113)*R113,100)&amp;"&lt;/color&gt;"</f>
        <v>ATK+&lt;color=#47d110&gt;2700&lt;/color&gt;</v>
      </c>
      <c r="AE113" t="str">
        <f t="array" ref="AE113">IF($U113=0,"",","&amp;INDEX(A$5:A$10,$U113)&amp;INDEX($E$34:$J$39,$U113,$V113))</f>
        <v>,同时攻击+&lt;color=#47d110&gt;2.0%&lt;/color&gt;</v>
      </c>
      <c r="AF113" t="str">
        <f t="array" ref="AF113">IF($U113=0,"",","&amp;INDEX(B$5:B$10,$U113)&amp;INDEX($E$34:$J$39,$U113,$V113))</f>
        <v>,同時攻擊+&lt;color=#47d110&gt;2.0%&lt;/color&gt;</v>
      </c>
      <c r="AG113" t="str">
        <f t="array" ref="AG113">IF($U113=0,"",","&amp;INDEX(C$5:C$10,$U113)&amp;INDEX($E$34:$J$39,$U113,$V113))</f>
        <v>,And ATK+&lt;color=#47d110&gt;2.0%&lt;/color&gt;</v>
      </c>
      <c r="AH113" t="str">
        <f t="shared" si="26"/>
        <v>攻击+&lt;color=#47d110&gt;2700&lt;/color&gt;,同时攻击+&lt;color=#47d110&gt;2.0%&lt;/color&gt;</v>
      </c>
      <c r="AI113" t="str">
        <f t="shared" si="27"/>
        <v>攻擊+&lt;color=#47d110&gt;2700&lt;/color&gt;,同時攻擊+&lt;color=#47d110&gt;2.0%&lt;/color&gt;</v>
      </c>
      <c r="AJ113" t="str">
        <f t="shared" si="28"/>
        <v>ATK+&lt;color=#47d110&gt;2700&lt;/color&gt;,And ATK+&lt;color=#47d110&gt;2.0%&lt;/color&gt;</v>
      </c>
      <c r="AL113" t="str">
        <f>_xlfn.XLOOKUP(AK113,Sheet4!$E$50:$E$118,Sheet4!$F$50:$F$118,"",)</f>
        <v/>
      </c>
      <c r="AM113" s="74" t="str">
        <f t="shared" si="29"/>
        <v>攻击+&lt;color=#47d110&gt;2700&lt;/color&gt;,同时攻击+&lt;color=#47d110&gt;2.0%&lt;/color&gt;</v>
      </c>
      <c r="AN113" s="74" t="str">
        <f t="shared" si="30"/>
        <v>攻擊+&lt;color=#47d110&gt;2700&lt;/color&gt;,同時攻擊+&lt;color=#47d110&gt;2.0%&lt;/color&gt;</v>
      </c>
      <c r="AO113" s="74" t="str">
        <f>AJ113&amp;_xlfn.XLOOKUP(AK113,Sheet4!$E$50:$E$118,Sheet4!$G$50:$G$118,"",)</f>
        <v>ATK+&lt;color=#47d110&gt;2700&lt;/color&gt;,And ATK+&lt;color=#47d110&gt;2.0%&lt;/color&gt;</v>
      </c>
    </row>
    <row r="114" spans="12:41" x14ac:dyDescent="0.15">
      <c r="L114">
        <f t="shared" si="25"/>
        <v>21541</v>
      </c>
      <c r="M114">
        <v>41</v>
      </c>
      <c r="N114" s="79">
        <v>41</v>
      </c>
      <c r="O114" s="82">
        <v>4021</v>
      </c>
      <c r="P114" s="82">
        <v>4017</v>
      </c>
      <c r="Q114" s="82">
        <v>4001</v>
      </c>
      <c r="R114" s="124">
        <f t="shared" si="31"/>
        <v>1.1499999999999999</v>
      </c>
      <c r="S114" s="88">
        <v>15</v>
      </c>
      <c r="T114" s="89">
        <v>1</v>
      </c>
      <c r="U114" s="88">
        <v>4</v>
      </c>
      <c r="V114">
        <f t="shared" si="32"/>
        <v>2</v>
      </c>
      <c r="W114" t="str" cm="1">
        <f t="array" ref="W114">"{5,1,"&amp;T114&amp;","&amp;_xlfn.CEILING.MATH(INDEX($E$5:$J$10,T114,V114)*R114,100)&amp;",0}"</f>
        <v>{5,1,1,2700,0}</v>
      </c>
      <c r="X114" t="str" cm="1">
        <f t="array" ref="X114">IF(U114=0,"","{5,1,"&amp;U114-3&amp;","&amp;INDEX($E$5:$J$10,U114,V114)/10&amp;",1}")</f>
        <v>{5,1,1,2,1}</v>
      </c>
      <c r="Y114" t="str">
        <f t="array" ref="Y114">[1]!LKnum(W114:X114)</f>
        <v>{{5,1,1,2700,0}|{5,1,1,2,1}}</v>
      </c>
      <c r="Z114">
        <v>0</v>
      </c>
      <c r="AA114">
        <f t="array" ref="AA114">INT(IF(U114=0,0,INDEX($E$20:$J$25,U114,V114))+INDEX($E$20:$J$25,T114,V114))</f>
        <v>2300</v>
      </c>
      <c r="AB114" t="str" cm="1">
        <f t="array" ref="AB114">INDEX(A$5:A$10,$T114)&amp;"&lt;color=#47d110&gt;"&amp;_xlfn.CEILING.MATH(INDEX($E$5:$J$10,T114,V114)*R114,100)&amp;"&lt;/color&gt;"</f>
        <v>攻击+&lt;color=#47d110&gt;2700&lt;/color&gt;</v>
      </c>
      <c r="AC114" t="str" cm="1">
        <f t="array" ref="AC114">INDEX(B$5:B$10,$T114)&amp;"&lt;color=#47d110&gt;"&amp;_xlfn.CEILING.MATH(INDEX($E$5:$J$10,T114,V114)*R114,100)&amp;"&lt;/color&gt;"</f>
        <v>攻擊+&lt;color=#47d110&gt;2700&lt;/color&gt;</v>
      </c>
      <c r="AD114" t="str" cm="1">
        <f t="array" ref="AD114">INDEX(C$5:C$10,$T114)&amp;"&lt;color=#47d110&gt;"&amp;_xlfn.CEILING.MATH(INDEX($E$5:$J$10,T114,V114)*R114,100)&amp;"&lt;/color&gt;"</f>
        <v>ATK+&lt;color=#47d110&gt;2700&lt;/color&gt;</v>
      </c>
      <c r="AE114" t="str">
        <f t="array" ref="AE114">IF($U114=0,"",","&amp;INDEX(A$5:A$10,$U114)&amp;INDEX($E$34:$J$39,$U114,$V114))</f>
        <v>,同时攻击+&lt;color=#47d110&gt;2.0%&lt;/color&gt;</v>
      </c>
      <c r="AF114" t="str">
        <f t="array" ref="AF114">IF($U114=0,"",","&amp;INDEX(B$5:B$10,$U114)&amp;INDEX($E$34:$J$39,$U114,$V114))</f>
        <v>,同時攻擊+&lt;color=#47d110&gt;2.0%&lt;/color&gt;</v>
      </c>
      <c r="AG114" t="str">
        <f t="array" ref="AG114">IF($U114=0,"",","&amp;INDEX(C$5:C$10,$U114)&amp;INDEX($E$34:$J$39,$U114,$V114))</f>
        <v>,And ATK+&lt;color=#47d110&gt;2.0%&lt;/color&gt;</v>
      </c>
      <c r="AH114" t="str">
        <f t="shared" si="26"/>
        <v>攻击+&lt;color=#47d110&gt;2700&lt;/color&gt;,同时攻击+&lt;color=#47d110&gt;2.0%&lt;/color&gt;</v>
      </c>
      <c r="AI114" t="str">
        <f t="shared" si="27"/>
        <v>攻擊+&lt;color=#47d110&gt;2700&lt;/color&gt;,同時攻擊+&lt;color=#47d110&gt;2.0%&lt;/color&gt;</v>
      </c>
      <c r="AJ114" t="str">
        <f t="shared" si="28"/>
        <v>ATK+&lt;color=#47d110&gt;2700&lt;/color&gt;,And ATK+&lt;color=#47d110&gt;2.0%&lt;/color&gt;</v>
      </c>
      <c r="AL114" t="str">
        <f>_xlfn.XLOOKUP(AK114,Sheet4!$E$50:$E$118,Sheet4!$F$50:$F$118,"",)</f>
        <v/>
      </c>
      <c r="AM114" s="74" t="str">
        <f t="shared" si="29"/>
        <v>攻击+&lt;color=#47d110&gt;2700&lt;/color&gt;,同时攻击+&lt;color=#47d110&gt;2.0%&lt;/color&gt;</v>
      </c>
      <c r="AN114" s="74" t="str">
        <f t="shared" si="30"/>
        <v>攻擊+&lt;color=#47d110&gt;2700&lt;/color&gt;,同時攻擊+&lt;color=#47d110&gt;2.0%&lt;/color&gt;</v>
      </c>
      <c r="AO114" s="74" t="str">
        <f>AJ114&amp;_xlfn.XLOOKUP(AK114,Sheet4!$E$50:$E$118,Sheet4!$G$50:$G$118,"",)</f>
        <v>ATK+&lt;color=#47d110&gt;2700&lt;/color&gt;,And ATK+&lt;color=#47d110&gt;2.0%&lt;/color&gt;</v>
      </c>
    </row>
    <row r="115" spans="12:41" x14ac:dyDescent="0.15">
      <c r="L115">
        <f t="shared" si="25"/>
        <v>21542</v>
      </c>
      <c r="M115">
        <v>42</v>
      </c>
      <c r="N115" s="79">
        <v>42</v>
      </c>
      <c r="O115" s="82">
        <v>4022</v>
      </c>
      <c r="P115" s="82">
        <v>4021</v>
      </c>
      <c r="Q115" s="82">
        <v>4001</v>
      </c>
      <c r="R115" s="124">
        <f t="shared" si="31"/>
        <v>1.1499999999999999</v>
      </c>
      <c r="S115" s="88">
        <v>15</v>
      </c>
      <c r="T115" s="89">
        <v>1</v>
      </c>
      <c r="U115" s="88">
        <v>4</v>
      </c>
      <c r="V115">
        <f t="shared" si="32"/>
        <v>2</v>
      </c>
      <c r="W115" t="str" cm="1">
        <f t="array" ref="W115">"{5,1,"&amp;T115&amp;","&amp;_xlfn.CEILING.MATH(INDEX($E$5:$J$10,T115,V115)*R115,100)&amp;",0}"</f>
        <v>{5,1,1,2700,0}</v>
      </c>
      <c r="X115" t="str" cm="1">
        <f t="array" ref="X115">IF(U115=0,"","{5,1,"&amp;U115-3&amp;","&amp;INDEX($E$5:$J$10,U115,V115)/10&amp;",1}")</f>
        <v>{5,1,1,2,1}</v>
      </c>
      <c r="Y115" t="str">
        <f t="array" ref="Y115">[1]!LKnum(W115:X115)</f>
        <v>{{5,1,1,2700,0}|{5,1,1,2,1}}</v>
      </c>
      <c r="Z115">
        <v>0</v>
      </c>
      <c r="AA115">
        <f t="array" ref="AA115">INT(IF(U115=0,0,INDEX($E$20:$J$25,U115,V115))+INDEX($E$20:$J$25,T115,V115))</f>
        <v>2300</v>
      </c>
      <c r="AB115" t="str" cm="1">
        <f t="array" ref="AB115">INDEX(A$5:A$10,$T115)&amp;"&lt;color=#47d110&gt;"&amp;_xlfn.CEILING.MATH(INDEX($E$5:$J$10,T115,V115)*R115,100)&amp;"&lt;/color&gt;"</f>
        <v>攻击+&lt;color=#47d110&gt;2700&lt;/color&gt;</v>
      </c>
      <c r="AC115" t="str" cm="1">
        <f t="array" ref="AC115">INDEX(B$5:B$10,$T115)&amp;"&lt;color=#47d110&gt;"&amp;_xlfn.CEILING.MATH(INDEX($E$5:$J$10,T115,V115)*R115,100)&amp;"&lt;/color&gt;"</f>
        <v>攻擊+&lt;color=#47d110&gt;2700&lt;/color&gt;</v>
      </c>
      <c r="AD115" t="str" cm="1">
        <f t="array" ref="AD115">INDEX(C$5:C$10,$T115)&amp;"&lt;color=#47d110&gt;"&amp;_xlfn.CEILING.MATH(INDEX($E$5:$J$10,T115,V115)*R115,100)&amp;"&lt;/color&gt;"</f>
        <v>ATK+&lt;color=#47d110&gt;2700&lt;/color&gt;</v>
      </c>
      <c r="AE115" t="str">
        <f t="array" ref="AE115">IF($U115=0,"",","&amp;INDEX(A$5:A$10,$U115)&amp;INDEX($E$34:$J$39,$U115,$V115))</f>
        <v>,同时攻击+&lt;color=#47d110&gt;2.0%&lt;/color&gt;</v>
      </c>
      <c r="AF115" t="str">
        <f t="array" ref="AF115">IF($U115=0,"",","&amp;INDEX(B$5:B$10,$U115)&amp;INDEX($E$34:$J$39,$U115,$V115))</f>
        <v>,同時攻擊+&lt;color=#47d110&gt;2.0%&lt;/color&gt;</v>
      </c>
      <c r="AG115" t="str">
        <f t="array" ref="AG115">IF($U115=0,"",","&amp;INDEX(C$5:C$10,$U115)&amp;INDEX($E$34:$J$39,$U115,$V115))</f>
        <v>,And ATK+&lt;color=#47d110&gt;2.0%&lt;/color&gt;</v>
      </c>
      <c r="AH115" t="str">
        <f t="shared" si="26"/>
        <v>攻击+&lt;color=#47d110&gt;2700&lt;/color&gt;,同时攻击+&lt;color=#47d110&gt;2.0%&lt;/color&gt;</v>
      </c>
      <c r="AI115" t="str">
        <f t="shared" si="27"/>
        <v>攻擊+&lt;color=#47d110&gt;2700&lt;/color&gt;,同時攻擊+&lt;color=#47d110&gt;2.0%&lt;/color&gt;</v>
      </c>
      <c r="AJ115" t="str">
        <f t="shared" si="28"/>
        <v>ATK+&lt;color=#47d110&gt;2700&lt;/color&gt;,And ATK+&lt;color=#47d110&gt;2.0%&lt;/color&gt;</v>
      </c>
      <c r="AL115" t="str">
        <f>_xlfn.XLOOKUP(AK115,Sheet4!$E$50:$E$118,Sheet4!$F$50:$F$118,"",)</f>
        <v/>
      </c>
      <c r="AM115" s="74" t="str">
        <f t="shared" si="29"/>
        <v>攻击+&lt;color=#47d110&gt;2700&lt;/color&gt;,同时攻击+&lt;color=#47d110&gt;2.0%&lt;/color&gt;</v>
      </c>
      <c r="AN115" s="74" t="str">
        <f t="shared" si="30"/>
        <v>攻擊+&lt;color=#47d110&gt;2700&lt;/color&gt;,同時攻擊+&lt;color=#47d110&gt;2.0%&lt;/color&gt;</v>
      </c>
      <c r="AO115" s="74" t="str">
        <f>AJ115&amp;_xlfn.XLOOKUP(AK115,Sheet4!$E$50:$E$118,Sheet4!$G$50:$G$118,"",)</f>
        <v>ATK+&lt;color=#47d110&gt;2700&lt;/color&gt;,And ATK+&lt;color=#47d110&gt;2.0%&lt;/color&gt;</v>
      </c>
    </row>
    <row r="116" spans="12:41" x14ac:dyDescent="0.15">
      <c r="L116">
        <f t="shared" si="25"/>
        <v>22643</v>
      </c>
      <c r="M116">
        <v>43</v>
      </c>
      <c r="N116" s="81">
        <v>43</v>
      </c>
      <c r="O116" s="82">
        <v>4034</v>
      </c>
      <c r="P116" s="82">
        <v>4033</v>
      </c>
      <c r="Q116" s="82">
        <v>4014</v>
      </c>
      <c r="R116" s="124">
        <f t="shared" si="31"/>
        <v>1.1499999999999999</v>
      </c>
      <c r="S116" s="88">
        <v>26</v>
      </c>
      <c r="T116" s="89">
        <v>1</v>
      </c>
      <c r="U116" s="88">
        <v>4</v>
      </c>
      <c r="V116">
        <f t="shared" si="32"/>
        <v>2</v>
      </c>
      <c r="W116" t="str" cm="1">
        <f t="array" ref="W116">"{5,1,"&amp;T116&amp;","&amp;_xlfn.CEILING.MATH(INDEX($E$5:$J$10,T116,V116)*R116,100)&amp;",0}"</f>
        <v>{5,1,1,2700,0}</v>
      </c>
      <c r="X116" t="str" cm="1">
        <f t="array" ref="X116">IF(U116=0,"","{5,1,"&amp;U116-3&amp;","&amp;INDEX($E$5:$J$10,U116,V116)/10&amp;",1}")</f>
        <v>{5,1,1,2,1}</v>
      </c>
      <c r="Y116" t="str">
        <f t="array" ref="Y116">[1]!LKnum(W116:X116)</f>
        <v>{{5,1,1,2700,0}|{5,1,1,2,1}}</v>
      </c>
      <c r="Z116">
        <v>0</v>
      </c>
      <c r="AA116">
        <f t="array" ref="AA116">INT(IF(U116=0,0,INDEX($E$20:$J$25,U116,V116))+INDEX($E$20:$J$25,T116,V116))</f>
        <v>2300</v>
      </c>
      <c r="AB116" t="str" cm="1">
        <f t="array" ref="AB116">INDEX(A$5:A$10,$T116)&amp;"&lt;color=#47d110&gt;"&amp;_xlfn.CEILING.MATH(INDEX($E$5:$J$10,T116,V116)*R116,100)&amp;"&lt;/color&gt;"</f>
        <v>攻击+&lt;color=#47d110&gt;2700&lt;/color&gt;</v>
      </c>
      <c r="AC116" t="str" cm="1">
        <f t="array" ref="AC116">INDEX(B$5:B$10,$T116)&amp;"&lt;color=#47d110&gt;"&amp;_xlfn.CEILING.MATH(INDEX($E$5:$J$10,T116,V116)*R116,100)&amp;"&lt;/color&gt;"</f>
        <v>攻擊+&lt;color=#47d110&gt;2700&lt;/color&gt;</v>
      </c>
      <c r="AD116" t="str" cm="1">
        <f t="array" ref="AD116">INDEX(C$5:C$10,$T116)&amp;"&lt;color=#47d110&gt;"&amp;_xlfn.CEILING.MATH(INDEX($E$5:$J$10,T116,V116)*R116,100)&amp;"&lt;/color&gt;"</f>
        <v>ATK+&lt;color=#47d110&gt;2700&lt;/color&gt;</v>
      </c>
      <c r="AE116" t="str">
        <f t="array" ref="AE116">IF($U116=0,"",","&amp;INDEX(A$5:A$10,$U116)&amp;INDEX($E$34:$J$39,$U116,$V116))</f>
        <v>,同时攻击+&lt;color=#47d110&gt;2.0%&lt;/color&gt;</v>
      </c>
      <c r="AF116" t="str">
        <f t="array" ref="AF116">IF($U116=0,"",","&amp;INDEX(B$5:B$10,$U116)&amp;INDEX($E$34:$J$39,$U116,$V116))</f>
        <v>,同時攻擊+&lt;color=#47d110&gt;2.0%&lt;/color&gt;</v>
      </c>
      <c r="AG116" t="str">
        <f t="array" ref="AG116">IF($U116=0,"",","&amp;INDEX(C$5:C$10,$U116)&amp;INDEX($E$34:$J$39,$U116,$V116))</f>
        <v>,And ATK+&lt;color=#47d110&gt;2.0%&lt;/color&gt;</v>
      </c>
      <c r="AH116" t="str">
        <f t="shared" si="26"/>
        <v>攻击+&lt;color=#47d110&gt;2700&lt;/color&gt;,同时攻击+&lt;color=#47d110&gt;2.0%&lt;/color&gt;</v>
      </c>
      <c r="AI116" t="str">
        <f t="shared" si="27"/>
        <v>攻擊+&lt;color=#47d110&gt;2700&lt;/color&gt;,同時攻擊+&lt;color=#47d110&gt;2.0%&lt;/color&gt;</v>
      </c>
      <c r="AJ116" t="str">
        <f t="shared" si="28"/>
        <v>ATK+&lt;color=#47d110&gt;2700&lt;/color&gt;,And ATK+&lt;color=#47d110&gt;2.0%&lt;/color&gt;</v>
      </c>
      <c r="AL116" t="str">
        <f>_xlfn.XLOOKUP(AK116,Sheet4!$E$50:$E$118,Sheet4!$F$50:$F$118,"",)</f>
        <v/>
      </c>
      <c r="AM116" s="74" t="str">
        <f t="shared" si="29"/>
        <v>攻击+&lt;color=#47d110&gt;2700&lt;/color&gt;,同时攻击+&lt;color=#47d110&gt;2.0%&lt;/color&gt;</v>
      </c>
      <c r="AN116" s="74" t="str">
        <f t="shared" si="30"/>
        <v>攻擊+&lt;color=#47d110&gt;2700&lt;/color&gt;,同時攻擊+&lt;color=#47d110&gt;2.0%&lt;/color&gt;</v>
      </c>
      <c r="AO116" s="74" t="str">
        <f>AJ116&amp;_xlfn.XLOOKUP(AK116,Sheet4!$E$50:$E$118,Sheet4!$G$50:$G$118,"",)</f>
        <v>ATK+&lt;color=#47d110&gt;2700&lt;/color&gt;,And ATK+&lt;color=#47d110&gt;2.0%&lt;/color&gt;</v>
      </c>
    </row>
    <row r="117" spans="12:41" x14ac:dyDescent="0.15">
      <c r="L117">
        <f t="shared" si="25"/>
        <v>21044</v>
      </c>
      <c r="M117">
        <v>44</v>
      </c>
      <c r="N117" s="79">
        <v>44</v>
      </c>
      <c r="O117" s="82">
        <v>4034</v>
      </c>
      <c r="P117" s="82">
        <v>4030</v>
      </c>
      <c r="Q117" s="82"/>
      <c r="R117" s="124">
        <f t="shared" si="31"/>
        <v>0.9</v>
      </c>
      <c r="S117" s="88">
        <v>10</v>
      </c>
      <c r="T117" s="89">
        <v>1</v>
      </c>
      <c r="U117" s="88">
        <v>0</v>
      </c>
      <c r="V117">
        <f t="shared" si="32"/>
        <v>2</v>
      </c>
      <c r="W117" t="str" cm="1">
        <f t="array" ref="W117">"{5,1,"&amp;T117&amp;","&amp;_xlfn.CEILING.MATH(INDEX($E$5:$J$10,T117,V117)*R117,100)&amp;",0}"</f>
        <v>{5,1,1,2100,0}</v>
      </c>
      <c r="X117" t="str" cm="1">
        <f t="array" ref="X117">IF(U117=0,"","{5,1,"&amp;U117-3&amp;","&amp;INDEX($E$5:$J$10,U117,V117)/10&amp;",1}")</f>
        <v/>
      </c>
      <c r="Y117" t="str">
        <f t="array" ref="Y117">[1]!LKnum(W117:X117)</f>
        <v>{{5,1,1,2100,0}}</v>
      </c>
      <c r="Z117">
        <v>0</v>
      </c>
      <c r="AA117">
        <f t="array" ref="AA117">INT(IF(U117=0,0,INDEX($E$20:$J$25,U117,V117))+INDEX($E$20:$J$25,T117,V117))</f>
        <v>2300</v>
      </c>
      <c r="AB117" t="str" cm="1">
        <f t="array" ref="AB117">INDEX(A$5:A$10,$T117)&amp;"&lt;color=#47d110&gt;"&amp;_xlfn.CEILING.MATH(INDEX($E$5:$J$10,T117,V117)*R117,100)&amp;"&lt;/color&gt;"</f>
        <v>攻击+&lt;color=#47d110&gt;2100&lt;/color&gt;</v>
      </c>
      <c r="AC117" t="str" cm="1">
        <f t="array" ref="AC117">INDEX(B$5:B$10,$T117)&amp;"&lt;color=#47d110&gt;"&amp;_xlfn.CEILING.MATH(INDEX($E$5:$J$10,T117,V117)*R117,100)&amp;"&lt;/color&gt;"</f>
        <v>攻擊+&lt;color=#47d110&gt;2100&lt;/color&gt;</v>
      </c>
      <c r="AD117" t="str" cm="1">
        <f t="array" ref="AD117">INDEX(C$5:C$10,$T117)&amp;"&lt;color=#47d110&gt;"&amp;_xlfn.CEILING.MATH(INDEX($E$5:$J$10,T117,V117)*R117,100)&amp;"&lt;/color&gt;"</f>
        <v>ATK+&lt;color=#47d110&gt;2100&lt;/color&gt;</v>
      </c>
      <c r="AE117" t="str">
        <f t="array" ref="AE117">IF($U117=0,"",","&amp;INDEX(A$5:A$10,$U117)&amp;INDEX($E$34:$J$39,$U117,$V117))</f>
        <v/>
      </c>
      <c r="AF117" t="str">
        <f t="array" ref="AF117">IF($U117=0,"",","&amp;INDEX(B$5:B$10,$U117)&amp;INDEX($E$34:$J$39,$U117,$V117))</f>
        <v/>
      </c>
      <c r="AG117" t="str">
        <f t="array" ref="AG117">IF($U117=0,"",","&amp;INDEX(C$5:C$10,$U117)&amp;INDEX($E$34:$J$39,$U117,$V117))</f>
        <v/>
      </c>
      <c r="AH117" t="str">
        <f t="shared" si="26"/>
        <v>攻击+&lt;color=#47d110&gt;2100&lt;/color&gt;</v>
      </c>
      <c r="AI117" t="str">
        <f t="shared" si="27"/>
        <v>攻擊+&lt;color=#47d110&gt;2100&lt;/color&gt;</v>
      </c>
      <c r="AJ117" t="str">
        <f t="shared" si="28"/>
        <v>ATK+&lt;color=#47d110&gt;2100&lt;/color&gt;</v>
      </c>
      <c r="AL117" t="str">
        <f>_xlfn.XLOOKUP(AK117,Sheet4!$E$50:$E$118,Sheet4!$F$50:$F$118,"",)</f>
        <v/>
      </c>
      <c r="AM117" s="74" t="str">
        <f t="shared" si="29"/>
        <v>攻击+&lt;color=#47d110&gt;2100&lt;/color&gt;</v>
      </c>
      <c r="AN117" s="74" t="str">
        <f t="shared" si="30"/>
        <v>攻擊+&lt;color=#47d110&gt;2100&lt;/color&gt;</v>
      </c>
      <c r="AO117" s="74" t="str">
        <f>AJ117&amp;_xlfn.XLOOKUP(AK117,Sheet4!$E$50:$E$118,Sheet4!$G$50:$G$118,"",)</f>
        <v>ATK+&lt;color=#47d110&gt;2100&lt;/color&gt;</v>
      </c>
    </row>
    <row r="118" spans="12:41" x14ac:dyDescent="0.15">
      <c r="L118">
        <f t="shared" si="25"/>
        <v>20745</v>
      </c>
      <c r="M118">
        <v>45</v>
      </c>
      <c r="N118" s="81">
        <v>45</v>
      </c>
      <c r="O118" s="82">
        <v>4034</v>
      </c>
      <c r="P118" s="82">
        <v>3008</v>
      </c>
      <c r="Q118" s="82">
        <v>3005</v>
      </c>
      <c r="R118" s="124">
        <f t="shared" si="31"/>
        <v>1.1000000000000001</v>
      </c>
      <c r="S118" s="88">
        <v>7</v>
      </c>
      <c r="T118" s="89">
        <v>1</v>
      </c>
      <c r="U118" s="88">
        <v>0</v>
      </c>
      <c r="V118">
        <f t="shared" si="32"/>
        <v>2</v>
      </c>
      <c r="W118" t="str" cm="1">
        <f t="array" ref="W118">"{5,1,"&amp;T118&amp;","&amp;_xlfn.CEILING.MATH(INDEX($E$5:$J$10,T118,V118)*R118,100)&amp;",0}"</f>
        <v>{5,1,1,2600,0}</v>
      </c>
      <c r="X118" t="str" cm="1">
        <f t="array" ref="X118">IF(U118=0,"","{5,1,"&amp;U118-3&amp;","&amp;INDEX($E$5:$J$10,U118,V118)/10&amp;",1}")</f>
        <v/>
      </c>
      <c r="Y118" t="str">
        <f t="array" ref="Y118">[1]!LKnum(W118:X118)</f>
        <v>{{5,1,1,2600,0}}</v>
      </c>
      <c r="Z118">
        <v>0</v>
      </c>
      <c r="AA118">
        <f t="array" ref="AA118">INT(IF(U118=0,0,INDEX($E$20:$J$25,U118,V118))+INDEX($E$20:$J$25,T118,V118))</f>
        <v>2300</v>
      </c>
      <c r="AB118" t="str" cm="1">
        <f t="array" ref="AB118">INDEX(A$5:A$10,$T118)&amp;"&lt;color=#47d110&gt;"&amp;_xlfn.CEILING.MATH(INDEX($E$5:$J$10,T118,V118)*R118,100)&amp;"&lt;/color&gt;"</f>
        <v>攻击+&lt;color=#47d110&gt;2600&lt;/color&gt;</v>
      </c>
      <c r="AC118" t="str" cm="1">
        <f t="array" ref="AC118">INDEX(B$5:B$10,$T118)&amp;"&lt;color=#47d110&gt;"&amp;_xlfn.CEILING.MATH(INDEX($E$5:$J$10,T118,V118)*R118,100)&amp;"&lt;/color&gt;"</f>
        <v>攻擊+&lt;color=#47d110&gt;2600&lt;/color&gt;</v>
      </c>
      <c r="AD118" t="str" cm="1">
        <f t="array" ref="AD118">INDEX(C$5:C$10,$T118)&amp;"&lt;color=#47d110&gt;"&amp;_xlfn.CEILING.MATH(INDEX($E$5:$J$10,T118,V118)*R118,100)&amp;"&lt;/color&gt;"</f>
        <v>ATK+&lt;color=#47d110&gt;2600&lt;/color&gt;</v>
      </c>
      <c r="AE118" t="str">
        <f t="array" ref="AE118">IF($U118=0,"",","&amp;INDEX(A$5:A$10,$U118)&amp;INDEX($E$34:$J$39,$U118,$V118))</f>
        <v/>
      </c>
      <c r="AF118" t="str">
        <f t="array" ref="AF118">IF($U118=0,"",","&amp;INDEX(B$5:B$10,$U118)&amp;INDEX($E$34:$J$39,$U118,$V118))</f>
        <v/>
      </c>
      <c r="AG118" t="str">
        <f t="array" ref="AG118">IF($U118=0,"",","&amp;INDEX(C$5:C$10,$U118)&amp;INDEX($E$34:$J$39,$U118,$V118))</f>
        <v/>
      </c>
      <c r="AH118" t="str">
        <f t="shared" si="26"/>
        <v>攻击+&lt;color=#47d110&gt;2600&lt;/color&gt;</v>
      </c>
      <c r="AI118" t="str">
        <f t="shared" si="27"/>
        <v>攻擊+&lt;color=#47d110&gt;2600&lt;/color&gt;</v>
      </c>
      <c r="AJ118" t="str">
        <f t="shared" si="28"/>
        <v>ATK+&lt;color=#47d110&gt;2600&lt;/color&gt;</v>
      </c>
      <c r="AL118" t="str">
        <f>_xlfn.XLOOKUP(AK118,Sheet4!$E$50:$E$118,Sheet4!$F$50:$F$118,"",)</f>
        <v/>
      </c>
      <c r="AM118" s="74" t="str">
        <f t="shared" si="29"/>
        <v>攻击+&lt;color=#47d110&gt;2600&lt;/color&gt;</v>
      </c>
      <c r="AN118" s="74" t="str">
        <f t="shared" si="30"/>
        <v>攻擊+&lt;color=#47d110&gt;2600&lt;/color&gt;</v>
      </c>
      <c r="AO118" s="74" t="str">
        <f>AJ118&amp;_xlfn.XLOOKUP(AK118,Sheet4!$E$50:$E$118,Sheet4!$G$50:$G$118,"",)</f>
        <v>ATK+&lt;color=#47d110&gt;2600&lt;/color&gt;</v>
      </c>
    </row>
    <row r="119" spans="12:41" x14ac:dyDescent="0.15">
      <c r="L119">
        <f t="shared" si="25"/>
        <v>20346</v>
      </c>
      <c r="M119">
        <v>46</v>
      </c>
      <c r="N119" s="79">
        <v>46</v>
      </c>
      <c r="O119" s="82">
        <v>3021</v>
      </c>
      <c r="P119" s="82">
        <v>3019</v>
      </c>
      <c r="Q119" s="82">
        <v>2017</v>
      </c>
      <c r="R119" s="124">
        <f t="shared" si="31"/>
        <v>0.9</v>
      </c>
      <c r="S119" s="88">
        <v>3</v>
      </c>
      <c r="T119" s="89">
        <v>2</v>
      </c>
      <c r="U119" s="88">
        <v>0</v>
      </c>
      <c r="V119">
        <f t="shared" si="32"/>
        <v>2</v>
      </c>
      <c r="W119" t="str" cm="1">
        <f t="array" ref="W119">"{5,1,"&amp;T119&amp;","&amp;_xlfn.CEILING.MATH(INDEX($E$5:$J$10,T119,V119)*R119,100)&amp;",0}"</f>
        <v>{5,1,2,2700,0}</v>
      </c>
      <c r="X119" t="str" cm="1">
        <f t="array" ref="X119">IF(U119=0,"","{5,1,"&amp;U119-3&amp;","&amp;INDEX($E$5:$J$10,U119,V119)/10&amp;",1}")</f>
        <v/>
      </c>
      <c r="Y119" t="str">
        <f t="array" ref="Y119">[1]!LKnum(W119:X119)</f>
        <v>{{5,1,2,2700,0}}</v>
      </c>
      <c r="Z119">
        <v>0</v>
      </c>
      <c r="AA119">
        <f t="array" ref="AA119">INT(IF(U119=0,0,INDEX($E$20:$J$25,U119,V119))+INDEX($E$20:$J$25,T119,V119))</f>
        <v>4500</v>
      </c>
      <c r="AB119" t="str" cm="1">
        <f t="array" ref="AB119">INDEX(A$5:A$10,$T119)&amp;"&lt;color=#47d110&gt;"&amp;_xlfn.CEILING.MATH(INDEX($E$5:$J$10,T119,V119)*R119,100)&amp;"&lt;/color&gt;"</f>
        <v>防御+&lt;color=#47d110&gt;2700&lt;/color&gt;</v>
      </c>
      <c r="AC119" t="str" cm="1">
        <f t="array" ref="AC119">INDEX(B$5:B$10,$T119)&amp;"&lt;color=#47d110&gt;"&amp;_xlfn.CEILING.MATH(INDEX($E$5:$J$10,T119,V119)*R119,100)&amp;"&lt;/color&gt;"</f>
        <v>防禦+&lt;color=#47d110&gt;2700&lt;/color&gt;</v>
      </c>
      <c r="AD119" t="str" cm="1">
        <f t="array" ref="AD119">INDEX(C$5:C$10,$T119)&amp;"&lt;color=#47d110&gt;"&amp;_xlfn.CEILING.MATH(INDEX($E$5:$J$10,T119,V119)*R119,100)&amp;"&lt;/color&gt;"</f>
        <v>DEF+&lt;color=#47d110&gt;2700&lt;/color&gt;</v>
      </c>
      <c r="AE119" t="str">
        <f t="array" ref="AE119">IF($U119=0,"",","&amp;INDEX(A$5:A$10,$U119)&amp;INDEX($E$34:$J$39,$U119,$V119))</f>
        <v/>
      </c>
      <c r="AF119" t="str">
        <f t="array" ref="AF119">IF($U119=0,"",","&amp;INDEX(B$5:B$10,$U119)&amp;INDEX($E$34:$J$39,$U119,$V119))</f>
        <v/>
      </c>
      <c r="AG119" t="str">
        <f t="array" ref="AG119">IF($U119=0,"",","&amp;INDEX(C$5:C$10,$U119)&amp;INDEX($E$34:$J$39,$U119,$V119))</f>
        <v/>
      </c>
      <c r="AH119" t="str">
        <f t="shared" si="26"/>
        <v>防御+&lt;color=#47d110&gt;2700&lt;/color&gt;</v>
      </c>
      <c r="AI119" t="str">
        <f t="shared" si="27"/>
        <v>防禦+&lt;color=#47d110&gt;2700&lt;/color&gt;</v>
      </c>
      <c r="AJ119" t="str">
        <f t="shared" si="28"/>
        <v>DEF+&lt;color=#47d110&gt;2700&lt;/color&gt;</v>
      </c>
      <c r="AL119" t="str">
        <f>_xlfn.XLOOKUP(AK119,Sheet4!$E$50:$E$118,Sheet4!$F$50:$F$118,"",)</f>
        <v/>
      </c>
      <c r="AM119" s="74" t="str">
        <f t="shared" si="29"/>
        <v>防御+&lt;color=#47d110&gt;2700&lt;/color&gt;</v>
      </c>
      <c r="AN119" s="74" t="str">
        <f t="shared" si="30"/>
        <v>防禦+&lt;color=#47d110&gt;2700&lt;/color&gt;</v>
      </c>
      <c r="AO119" s="74" t="str">
        <f>AJ119&amp;_xlfn.XLOOKUP(AK119,Sheet4!$E$50:$E$118,Sheet4!$G$50:$G$118,"",)</f>
        <v>DEF+&lt;color=#47d110&gt;2700&lt;/color&gt;</v>
      </c>
    </row>
    <row r="120" spans="12:41" x14ac:dyDescent="0.15">
      <c r="L120">
        <f t="shared" si="25"/>
        <v>20347</v>
      </c>
      <c r="M120">
        <v>47</v>
      </c>
      <c r="N120" s="79">
        <v>47</v>
      </c>
      <c r="O120" s="82">
        <v>3003</v>
      </c>
      <c r="P120" s="82">
        <v>2008</v>
      </c>
      <c r="Q120" s="82">
        <v>2004</v>
      </c>
      <c r="R120" s="124">
        <f t="shared" si="31"/>
        <v>0.8</v>
      </c>
      <c r="S120" s="88">
        <v>3</v>
      </c>
      <c r="T120" s="89">
        <v>2</v>
      </c>
      <c r="U120" s="88">
        <v>0</v>
      </c>
      <c r="V120">
        <f t="shared" si="32"/>
        <v>2</v>
      </c>
      <c r="W120" t="str" cm="1">
        <f t="array" ref="W120">"{5,1,"&amp;T120&amp;","&amp;_xlfn.CEILING.MATH(INDEX($E$5:$J$10,T120,V120)*R120,100)&amp;",0}"</f>
        <v>{5,1,2,2400,0}</v>
      </c>
      <c r="X120" t="str" cm="1">
        <f t="array" ref="X120">IF(U120=0,"","{5,1,"&amp;U120-3&amp;","&amp;INDEX($E$5:$J$10,U120,V120)/10&amp;",1}")</f>
        <v/>
      </c>
      <c r="Y120" t="str">
        <f t="array" ref="Y120">[1]!LKnum(W120:X120)</f>
        <v>{{5,1,2,2400,0}}</v>
      </c>
      <c r="Z120">
        <v>0</v>
      </c>
      <c r="AA120">
        <f t="array" ref="AA120">INT(IF(U120=0,0,INDEX($E$20:$J$25,U120,V120))+INDEX($E$20:$J$25,T120,V120))</f>
        <v>4500</v>
      </c>
      <c r="AB120" t="str" cm="1">
        <f t="array" ref="AB120">INDEX(A$5:A$10,$T120)&amp;"&lt;color=#47d110&gt;"&amp;_xlfn.CEILING.MATH(INDEX($E$5:$J$10,T120,V120)*R120,100)&amp;"&lt;/color&gt;"</f>
        <v>防御+&lt;color=#47d110&gt;2400&lt;/color&gt;</v>
      </c>
      <c r="AC120" t="str" cm="1">
        <f t="array" ref="AC120">INDEX(B$5:B$10,$T120)&amp;"&lt;color=#47d110&gt;"&amp;_xlfn.CEILING.MATH(INDEX($E$5:$J$10,T120,V120)*R120,100)&amp;"&lt;/color&gt;"</f>
        <v>防禦+&lt;color=#47d110&gt;2400&lt;/color&gt;</v>
      </c>
      <c r="AD120" t="str" cm="1">
        <f t="array" ref="AD120">INDEX(C$5:C$10,$T120)&amp;"&lt;color=#47d110&gt;"&amp;_xlfn.CEILING.MATH(INDEX($E$5:$J$10,T120,V120)*R120,100)&amp;"&lt;/color&gt;"</f>
        <v>DEF+&lt;color=#47d110&gt;2400&lt;/color&gt;</v>
      </c>
      <c r="AE120" t="str">
        <f t="array" ref="AE120">IF($U120=0,"",","&amp;INDEX(A$5:A$10,$U120)&amp;INDEX($E$34:$J$39,$U120,$V120))</f>
        <v/>
      </c>
      <c r="AF120" t="str">
        <f t="array" ref="AF120">IF($U120=0,"",","&amp;INDEX(B$5:B$10,$U120)&amp;INDEX($E$34:$J$39,$U120,$V120))</f>
        <v/>
      </c>
      <c r="AG120" t="str">
        <f t="array" ref="AG120">IF($U120=0,"",","&amp;INDEX(C$5:C$10,$U120)&amp;INDEX($E$34:$J$39,$U120,$V120))</f>
        <v/>
      </c>
      <c r="AH120" t="str">
        <f t="shared" si="26"/>
        <v>防御+&lt;color=#47d110&gt;2400&lt;/color&gt;</v>
      </c>
      <c r="AI120" t="str">
        <f t="shared" si="27"/>
        <v>防禦+&lt;color=#47d110&gt;2400&lt;/color&gt;</v>
      </c>
      <c r="AJ120" t="str">
        <f t="shared" si="28"/>
        <v>DEF+&lt;color=#47d110&gt;2400&lt;/color&gt;</v>
      </c>
      <c r="AL120" t="str">
        <f>_xlfn.XLOOKUP(AK120,Sheet4!$E$50:$E$118,Sheet4!$F$50:$F$118,"",)</f>
        <v/>
      </c>
      <c r="AM120" s="74" t="str">
        <f t="shared" si="29"/>
        <v>防御+&lt;color=#47d110&gt;2400&lt;/color&gt;</v>
      </c>
      <c r="AN120" s="74" t="str">
        <f t="shared" si="30"/>
        <v>防禦+&lt;color=#47d110&gt;2400&lt;/color&gt;</v>
      </c>
      <c r="AO120" s="74" t="str">
        <f>AJ120&amp;_xlfn.XLOOKUP(AK120,Sheet4!$E$50:$E$118,Sheet4!$G$50:$G$118,"",)</f>
        <v>DEF+&lt;color=#47d110&gt;2400&lt;/color&gt;</v>
      </c>
    </row>
    <row r="121" spans="12:41" x14ac:dyDescent="0.15">
      <c r="L121">
        <f t="shared" si="25"/>
        <v>20248</v>
      </c>
      <c r="M121">
        <v>48</v>
      </c>
      <c r="N121" s="79">
        <v>48</v>
      </c>
      <c r="O121" s="82">
        <v>2013</v>
      </c>
      <c r="P121" s="82">
        <v>2000</v>
      </c>
      <c r="Q121" s="82"/>
      <c r="R121" s="124">
        <f t="shared" si="31"/>
        <v>0.45</v>
      </c>
      <c r="S121" s="88">
        <v>2</v>
      </c>
      <c r="T121" s="89">
        <v>2</v>
      </c>
      <c r="U121" s="88">
        <v>0</v>
      </c>
      <c r="V121">
        <f t="shared" si="32"/>
        <v>2</v>
      </c>
      <c r="W121" t="str" cm="1">
        <f t="array" ref="W121">"{5,1,"&amp;T121&amp;","&amp;_xlfn.CEILING.MATH(INDEX($E$5:$J$10,T121,V121)*R121,100)&amp;",0}"</f>
        <v>{5,1,2,1400,0}</v>
      </c>
      <c r="X121" t="str" cm="1">
        <f t="array" ref="X121">IF(U121=0,"","{5,1,"&amp;U121-3&amp;","&amp;INDEX($E$5:$J$10,U121,V121)/10&amp;",1}")</f>
        <v/>
      </c>
      <c r="Y121" t="str">
        <f t="array" ref="Y121">[1]!LKnum(W121:X121)</f>
        <v>{{5,1,2,1400,0}}</v>
      </c>
      <c r="Z121">
        <v>0</v>
      </c>
      <c r="AA121">
        <f t="array" ref="AA121">INT(IF(U121=0,0,INDEX($E$20:$J$25,U121,V121))+INDEX($E$20:$J$25,T121,V121))</f>
        <v>4500</v>
      </c>
      <c r="AB121" t="str" cm="1">
        <f t="array" ref="AB121">INDEX(A$5:A$10,$T121)&amp;"&lt;color=#47d110&gt;"&amp;_xlfn.CEILING.MATH(INDEX($E$5:$J$10,T121,V121)*R121,100)&amp;"&lt;/color&gt;"</f>
        <v>防御+&lt;color=#47d110&gt;1400&lt;/color&gt;</v>
      </c>
      <c r="AC121" t="str" cm="1">
        <f t="array" ref="AC121">INDEX(B$5:B$10,$T121)&amp;"&lt;color=#47d110&gt;"&amp;_xlfn.CEILING.MATH(INDEX($E$5:$J$10,T121,V121)*R121,100)&amp;"&lt;/color&gt;"</f>
        <v>防禦+&lt;color=#47d110&gt;1400&lt;/color&gt;</v>
      </c>
      <c r="AD121" t="str" cm="1">
        <f t="array" ref="AD121">INDEX(C$5:C$10,$T121)&amp;"&lt;color=#47d110&gt;"&amp;_xlfn.CEILING.MATH(INDEX($E$5:$J$10,T121,V121)*R121,100)&amp;"&lt;/color&gt;"</f>
        <v>DEF+&lt;color=#47d110&gt;1400&lt;/color&gt;</v>
      </c>
      <c r="AE121" t="str">
        <f t="array" ref="AE121">IF($U121=0,"",","&amp;INDEX(A$5:A$10,$U121)&amp;INDEX($E$34:$J$39,$U121,$V121))</f>
        <v/>
      </c>
      <c r="AF121" t="str">
        <f t="array" ref="AF121">IF($U121=0,"",","&amp;INDEX(B$5:B$10,$U121)&amp;INDEX($E$34:$J$39,$U121,$V121))</f>
        <v/>
      </c>
      <c r="AG121" t="str">
        <f t="array" ref="AG121">IF($U121=0,"",","&amp;INDEX(C$5:C$10,$U121)&amp;INDEX($E$34:$J$39,$U121,$V121))</f>
        <v/>
      </c>
      <c r="AH121" t="str">
        <f t="shared" si="26"/>
        <v>防御+&lt;color=#47d110&gt;1400&lt;/color&gt;</v>
      </c>
      <c r="AI121" t="str">
        <f t="shared" si="27"/>
        <v>防禦+&lt;color=#47d110&gt;1400&lt;/color&gt;</v>
      </c>
      <c r="AJ121" t="str">
        <f t="shared" si="28"/>
        <v>DEF+&lt;color=#47d110&gt;1400&lt;/color&gt;</v>
      </c>
      <c r="AL121" t="str">
        <f>_xlfn.XLOOKUP(AK121,Sheet4!$E$50:$E$118,Sheet4!$F$50:$F$118,"",)</f>
        <v/>
      </c>
      <c r="AM121" s="74" t="str">
        <f t="shared" si="29"/>
        <v>防御+&lt;color=#47d110&gt;1400&lt;/color&gt;</v>
      </c>
      <c r="AN121" s="74" t="str">
        <f t="shared" si="30"/>
        <v>防禦+&lt;color=#47d110&gt;1400&lt;/color&gt;</v>
      </c>
      <c r="AO121" s="74" t="str">
        <f>AJ121&amp;_xlfn.XLOOKUP(AK121,Sheet4!$E$50:$E$118,Sheet4!$G$50:$G$118,"",)</f>
        <v>DEF+&lt;color=#47d110&gt;1400&lt;/color&gt;</v>
      </c>
    </row>
    <row r="122" spans="12:41" x14ac:dyDescent="0.15">
      <c r="L122">
        <f t="shared" si="25"/>
        <v>20249</v>
      </c>
      <c r="M122">
        <v>49</v>
      </c>
      <c r="N122" s="79">
        <v>49</v>
      </c>
      <c r="O122" s="82">
        <v>3001</v>
      </c>
      <c r="P122" s="82">
        <v>2009</v>
      </c>
      <c r="Q122" s="82"/>
      <c r="R122" s="124">
        <f t="shared" si="31"/>
        <v>0.6</v>
      </c>
      <c r="S122" s="88">
        <v>2</v>
      </c>
      <c r="T122" s="89">
        <v>2</v>
      </c>
      <c r="U122" s="88">
        <v>0</v>
      </c>
      <c r="V122">
        <f t="shared" si="32"/>
        <v>2</v>
      </c>
      <c r="W122" t="str" cm="1">
        <f t="array" ref="W122">"{5,1,"&amp;T122&amp;","&amp;_xlfn.CEILING.MATH(INDEX($E$5:$J$10,T122,V122)*R122,100)&amp;",0}"</f>
        <v>{5,1,2,1800,0}</v>
      </c>
      <c r="X122" t="str" cm="1">
        <f t="array" ref="X122">IF(U122=0,"","{5,1,"&amp;U122-3&amp;","&amp;INDEX($E$5:$J$10,U122,V122)/10&amp;",1}")</f>
        <v/>
      </c>
      <c r="Y122" t="str">
        <f t="array" ref="Y122">[1]!LKnum(W122:X122)</f>
        <v>{{5,1,2,1800,0}}</v>
      </c>
      <c r="Z122">
        <v>0</v>
      </c>
      <c r="AA122">
        <f t="array" ref="AA122">INT(IF(U122=0,0,INDEX($E$20:$J$25,U122,V122))+INDEX($E$20:$J$25,T122,V122))</f>
        <v>4500</v>
      </c>
      <c r="AB122" t="str" cm="1">
        <f t="array" ref="AB122">INDEX(A$5:A$10,$T122)&amp;"&lt;color=#47d110&gt;"&amp;_xlfn.CEILING.MATH(INDEX($E$5:$J$10,T122,V122)*R122,100)&amp;"&lt;/color&gt;"</f>
        <v>防御+&lt;color=#47d110&gt;1800&lt;/color&gt;</v>
      </c>
      <c r="AC122" t="str" cm="1">
        <f t="array" ref="AC122">INDEX(B$5:B$10,$T122)&amp;"&lt;color=#47d110&gt;"&amp;_xlfn.CEILING.MATH(INDEX($E$5:$J$10,T122,V122)*R122,100)&amp;"&lt;/color&gt;"</f>
        <v>防禦+&lt;color=#47d110&gt;1800&lt;/color&gt;</v>
      </c>
      <c r="AD122" t="str" cm="1">
        <f t="array" ref="AD122">INDEX(C$5:C$10,$T122)&amp;"&lt;color=#47d110&gt;"&amp;_xlfn.CEILING.MATH(INDEX($E$5:$J$10,T122,V122)*R122,100)&amp;"&lt;/color&gt;"</f>
        <v>DEF+&lt;color=#47d110&gt;1800&lt;/color&gt;</v>
      </c>
      <c r="AE122" t="str">
        <f t="array" ref="AE122">IF($U122=0,"",","&amp;INDEX(A$5:A$10,$U122)&amp;INDEX($E$34:$J$39,$U122,$V122))</f>
        <v/>
      </c>
      <c r="AF122" t="str">
        <f t="array" ref="AF122">IF($U122=0,"",","&amp;INDEX(B$5:B$10,$U122)&amp;INDEX($E$34:$J$39,$U122,$V122))</f>
        <v/>
      </c>
      <c r="AG122" t="str">
        <f t="array" ref="AG122">IF($U122=0,"",","&amp;INDEX(C$5:C$10,$U122)&amp;INDEX($E$34:$J$39,$U122,$V122))</f>
        <v/>
      </c>
      <c r="AH122" t="str">
        <f t="shared" si="26"/>
        <v>防御+&lt;color=#47d110&gt;1800&lt;/color&gt;</v>
      </c>
      <c r="AI122" t="str">
        <f t="shared" si="27"/>
        <v>防禦+&lt;color=#47d110&gt;1800&lt;/color&gt;</v>
      </c>
      <c r="AJ122" t="str">
        <f t="shared" si="28"/>
        <v>DEF+&lt;color=#47d110&gt;1800&lt;/color&gt;</v>
      </c>
      <c r="AL122" t="str">
        <f>_xlfn.XLOOKUP(AK122,Sheet4!$E$50:$E$118,Sheet4!$F$50:$F$118,"",)</f>
        <v/>
      </c>
      <c r="AM122" s="74" t="str">
        <f t="shared" si="29"/>
        <v>防御+&lt;color=#47d110&gt;1800&lt;/color&gt;</v>
      </c>
      <c r="AN122" s="74" t="str">
        <f t="shared" si="30"/>
        <v>防禦+&lt;color=#47d110&gt;1800&lt;/color&gt;</v>
      </c>
      <c r="AO122" s="74" t="str">
        <f>AJ122&amp;_xlfn.XLOOKUP(AK122,Sheet4!$E$50:$E$118,Sheet4!$G$50:$G$118,"",)</f>
        <v>DEF+&lt;color=#47d110&gt;1800&lt;/color&gt;</v>
      </c>
    </row>
    <row r="123" spans="12:41" x14ac:dyDescent="0.15">
      <c r="L123">
        <f t="shared" si="25"/>
        <v>20250</v>
      </c>
      <c r="M123">
        <v>50</v>
      </c>
      <c r="N123" s="79">
        <v>50</v>
      </c>
      <c r="O123" s="82">
        <v>3016</v>
      </c>
      <c r="P123" s="82">
        <v>3006</v>
      </c>
      <c r="Q123" s="82"/>
      <c r="R123" s="124">
        <f t="shared" si="31"/>
        <v>0.7</v>
      </c>
      <c r="S123" s="88">
        <v>2</v>
      </c>
      <c r="T123" s="89">
        <v>2</v>
      </c>
      <c r="U123" s="88">
        <v>0</v>
      </c>
      <c r="V123">
        <f t="shared" si="32"/>
        <v>2</v>
      </c>
      <c r="W123" t="str" cm="1">
        <f t="array" ref="W123">"{5,1,"&amp;T123&amp;","&amp;_xlfn.CEILING.MATH(INDEX($E$5:$J$10,T123,V123)*R123,100)&amp;",0}"</f>
        <v>{5,1,2,2100,0}</v>
      </c>
      <c r="X123" t="str" cm="1">
        <f t="array" ref="X123">IF(U123=0,"","{5,1,"&amp;U123-3&amp;","&amp;INDEX($E$5:$J$10,U123,V123)/10&amp;",1}")</f>
        <v/>
      </c>
      <c r="Y123" t="str">
        <f t="array" ref="Y123">[1]!LKnum(W123:X123)</f>
        <v>{{5,1,2,2100,0}}</v>
      </c>
      <c r="Z123">
        <v>0</v>
      </c>
      <c r="AA123">
        <f t="array" ref="AA123">INT(IF(U123=0,0,INDEX($E$20:$J$25,U123,V123))+INDEX($E$20:$J$25,T123,V123))</f>
        <v>4500</v>
      </c>
      <c r="AB123" t="str" cm="1">
        <f t="array" ref="AB123">INDEX(A$5:A$10,$T123)&amp;"&lt;color=#47d110&gt;"&amp;_xlfn.CEILING.MATH(INDEX($E$5:$J$10,T123,V123)*R123,100)&amp;"&lt;/color&gt;"</f>
        <v>防御+&lt;color=#47d110&gt;2100&lt;/color&gt;</v>
      </c>
      <c r="AC123" t="str" cm="1">
        <f t="array" ref="AC123">INDEX(B$5:B$10,$T123)&amp;"&lt;color=#47d110&gt;"&amp;_xlfn.CEILING.MATH(INDEX($E$5:$J$10,T123,V123)*R123,100)&amp;"&lt;/color&gt;"</f>
        <v>防禦+&lt;color=#47d110&gt;2100&lt;/color&gt;</v>
      </c>
      <c r="AD123" t="str" cm="1">
        <f t="array" ref="AD123">INDEX(C$5:C$10,$T123)&amp;"&lt;color=#47d110&gt;"&amp;_xlfn.CEILING.MATH(INDEX($E$5:$J$10,T123,V123)*R123,100)&amp;"&lt;/color&gt;"</f>
        <v>DEF+&lt;color=#47d110&gt;2100&lt;/color&gt;</v>
      </c>
      <c r="AE123" t="str">
        <f t="array" ref="AE123">IF($U123=0,"",","&amp;INDEX(A$5:A$10,$U123)&amp;INDEX($E$34:$J$39,$U123,$V123))</f>
        <v/>
      </c>
      <c r="AF123" t="str">
        <f t="array" ref="AF123">IF($U123=0,"",","&amp;INDEX(B$5:B$10,$U123)&amp;INDEX($E$34:$J$39,$U123,$V123))</f>
        <v/>
      </c>
      <c r="AG123" t="str">
        <f t="array" ref="AG123">IF($U123=0,"",","&amp;INDEX(C$5:C$10,$U123)&amp;INDEX($E$34:$J$39,$U123,$V123))</f>
        <v/>
      </c>
      <c r="AH123" t="str">
        <f t="shared" si="26"/>
        <v>防御+&lt;color=#47d110&gt;2100&lt;/color&gt;</v>
      </c>
      <c r="AI123" t="str">
        <f t="shared" si="27"/>
        <v>防禦+&lt;color=#47d110&gt;2100&lt;/color&gt;</v>
      </c>
      <c r="AJ123" t="str">
        <f t="shared" si="28"/>
        <v>DEF+&lt;color=#47d110&gt;2100&lt;/color&gt;</v>
      </c>
      <c r="AL123" t="str">
        <f>_xlfn.XLOOKUP(AK123,Sheet4!$E$50:$E$118,Sheet4!$F$50:$F$118,"",)</f>
        <v/>
      </c>
      <c r="AM123" s="74" t="str">
        <f t="shared" si="29"/>
        <v>防御+&lt;color=#47d110&gt;2100&lt;/color&gt;</v>
      </c>
      <c r="AN123" s="74" t="str">
        <f t="shared" si="30"/>
        <v>防禦+&lt;color=#47d110&gt;2100&lt;/color&gt;</v>
      </c>
      <c r="AO123" s="74" t="str">
        <f>AJ123&amp;_xlfn.XLOOKUP(AK123,Sheet4!$E$50:$E$118,Sheet4!$G$50:$G$118,"",)</f>
        <v>DEF+&lt;color=#47d110&gt;2100&lt;/color&gt;</v>
      </c>
    </row>
    <row r="124" spans="12:41" x14ac:dyDescent="0.15">
      <c r="L124">
        <f t="shared" si="25"/>
        <v>20251</v>
      </c>
      <c r="M124">
        <v>51</v>
      </c>
      <c r="N124" s="79">
        <v>51</v>
      </c>
      <c r="O124" s="82">
        <v>2015</v>
      </c>
      <c r="P124" s="82">
        <v>2003</v>
      </c>
      <c r="Q124" s="82"/>
      <c r="R124" s="124">
        <f t="shared" si="31"/>
        <v>0.45</v>
      </c>
      <c r="S124" s="88">
        <v>2</v>
      </c>
      <c r="T124" s="89">
        <v>3</v>
      </c>
      <c r="U124" s="88">
        <v>0</v>
      </c>
      <c r="V124">
        <f t="shared" si="32"/>
        <v>2</v>
      </c>
      <c r="W124" t="str" cm="1">
        <f t="array" ref="W124">"{5,1,"&amp;T124&amp;","&amp;_xlfn.CEILING.MATH(INDEX($E$5:$J$10,T124,V124)*R124,100)&amp;",0}"</f>
        <v>{5,1,3,9000,0}</v>
      </c>
      <c r="X124" t="str" cm="1">
        <f t="array" ref="X124">IF(U124=0,"","{5,1,"&amp;U124-3&amp;","&amp;INDEX($E$5:$J$10,U124,V124)/10&amp;",1}")</f>
        <v/>
      </c>
      <c r="Y124" t="str">
        <f t="array" ref="Y124">[1]!LKnum(W124:X124)</f>
        <v>{{5,1,3,9000,0}}</v>
      </c>
      <c r="Z124">
        <v>0</v>
      </c>
      <c r="AA124">
        <f t="array" ref="AA124">INT(IF(U124=0,0,INDEX($E$20:$J$25,U124,V124))+INDEX($E$20:$J$25,T124,V124))</f>
        <v>2600</v>
      </c>
      <c r="AB124" t="str" cm="1">
        <f t="array" ref="AB124">INDEX(A$5:A$10,$T124)&amp;"&lt;color=#47d110&gt;"&amp;_xlfn.CEILING.MATH(INDEX($E$5:$J$10,T124,V124)*R124,100)&amp;"&lt;/color&gt;"</f>
        <v>血量+&lt;color=#47d110&gt;9000&lt;/color&gt;</v>
      </c>
      <c r="AC124" t="str" cm="1">
        <f t="array" ref="AC124">INDEX(B$5:B$10,$T124)&amp;"&lt;color=#47d110&gt;"&amp;_xlfn.CEILING.MATH(INDEX($E$5:$J$10,T124,V124)*R124,100)&amp;"&lt;/color&gt;"</f>
        <v>血量+&lt;color=#47d110&gt;9000&lt;/color&gt;</v>
      </c>
      <c r="AD124" t="str" cm="1">
        <f t="array" ref="AD124">INDEX(C$5:C$10,$T124)&amp;"&lt;color=#47d110&gt;"&amp;_xlfn.CEILING.MATH(INDEX($E$5:$J$10,T124,V124)*R124,100)&amp;"&lt;/color&gt;"</f>
        <v>HP+&lt;color=#47d110&gt;9000&lt;/color&gt;</v>
      </c>
      <c r="AE124" t="str">
        <f t="array" ref="AE124">IF($U124=0,"",","&amp;INDEX(A$5:A$10,$U124)&amp;INDEX($E$34:$J$39,$U124,$V124))</f>
        <v/>
      </c>
      <c r="AF124" t="str">
        <f t="array" ref="AF124">IF($U124=0,"",","&amp;INDEX(B$5:B$10,$U124)&amp;INDEX($E$34:$J$39,$U124,$V124))</f>
        <v/>
      </c>
      <c r="AG124" t="str">
        <f t="array" ref="AG124">IF($U124=0,"",","&amp;INDEX(C$5:C$10,$U124)&amp;INDEX($E$34:$J$39,$U124,$V124))</f>
        <v/>
      </c>
      <c r="AH124" t="str">
        <f t="shared" si="26"/>
        <v>血量+&lt;color=#47d110&gt;9000&lt;/color&gt;</v>
      </c>
      <c r="AI124" t="str">
        <f t="shared" si="27"/>
        <v>血量+&lt;color=#47d110&gt;9000&lt;/color&gt;</v>
      </c>
      <c r="AJ124" t="str">
        <f t="shared" si="28"/>
        <v>HP+&lt;color=#47d110&gt;9000&lt;/color&gt;</v>
      </c>
      <c r="AL124" t="str">
        <f>_xlfn.XLOOKUP(AK124,Sheet4!$E$50:$E$118,Sheet4!$F$50:$F$118,"",)</f>
        <v/>
      </c>
      <c r="AM124" s="74" t="str">
        <f t="shared" si="29"/>
        <v>血量+&lt;color=#47d110&gt;9000&lt;/color&gt;</v>
      </c>
      <c r="AN124" s="74" t="str">
        <f t="shared" si="30"/>
        <v>血量+&lt;color=#47d110&gt;9000&lt;/color&gt;</v>
      </c>
      <c r="AO124" s="74" t="str">
        <f>AJ124&amp;_xlfn.XLOOKUP(AK124,Sheet4!$E$50:$E$118,Sheet4!$G$50:$G$118,"",)</f>
        <v>HP+&lt;color=#47d110&gt;9000&lt;/color&gt;</v>
      </c>
    </row>
    <row r="125" spans="12:41" x14ac:dyDescent="0.15">
      <c r="L125">
        <f t="shared" si="25"/>
        <v>20252</v>
      </c>
      <c r="M125">
        <v>52</v>
      </c>
      <c r="N125" s="79">
        <v>52</v>
      </c>
      <c r="O125" s="82">
        <v>3012</v>
      </c>
      <c r="P125" s="82">
        <v>2007</v>
      </c>
      <c r="Q125" s="82"/>
      <c r="R125" s="124">
        <f t="shared" si="31"/>
        <v>0.6</v>
      </c>
      <c r="S125" s="88">
        <v>2</v>
      </c>
      <c r="T125" s="89">
        <v>2</v>
      </c>
      <c r="U125" s="88">
        <v>0</v>
      </c>
      <c r="V125">
        <f t="shared" si="32"/>
        <v>2</v>
      </c>
      <c r="W125" t="str" cm="1">
        <f t="array" ref="W125">"{5,1,"&amp;T125&amp;","&amp;_xlfn.CEILING.MATH(INDEX($E$5:$J$10,T125,V125)*R125,100)&amp;",0}"</f>
        <v>{5,1,2,1800,0}</v>
      </c>
      <c r="X125" t="str" cm="1">
        <f t="array" ref="X125">IF(U125=0,"","{5,1,"&amp;U125-3&amp;","&amp;INDEX($E$5:$J$10,U125,V125)/10&amp;",1}")</f>
        <v/>
      </c>
      <c r="Y125" t="str">
        <f t="array" ref="Y125">[1]!LKnum(W125:X125)</f>
        <v>{{5,1,2,1800,0}}</v>
      </c>
      <c r="Z125">
        <v>0</v>
      </c>
      <c r="AA125">
        <f t="array" ref="AA125">INT(IF(U125=0,0,INDEX($E$20:$J$25,U125,V125))+INDEX($E$20:$J$25,T125,V125))</f>
        <v>4500</v>
      </c>
      <c r="AB125" t="str" cm="1">
        <f t="array" ref="AB125">INDEX(A$5:A$10,$T125)&amp;"&lt;color=#47d110&gt;"&amp;_xlfn.CEILING.MATH(INDEX($E$5:$J$10,T125,V125)*R125,100)&amp;"&lt;/color&gt;"</f>
        <v>防御+&lt;color=#47d110&gt;1800&lt;/color&gt;</v>
      </c>
      <c r="AC125" t="str" cm="1">
        <f t="array" ref="AC125">INDEX(B$5:B$10,$T125)&amp;"&lt;color=#47d110&gt;"&amp;_xlfn.CEILING.MATH(INDEX($E$5:$J$10,T125,V125)*R125,100)&amp;"&lt;/color&gt;"</f>
        <v>防禦+&lt;color=#47d110&gt;1800&lt;/color&gt;</v>
      </c>
      <c r="AD125" t="str" cm="1">
        <f t="array" ref="AD125">INDEX(C$5:C$10,$T125)&amp;"&lt;color=#47d110&gt;"&amp;_xlfn.CEILING.MATH(INDEX($E$5:$J$10,T125,V125)*R125,100)&amp;"&lt;/color&gt;"</f>
        <v>DEF+&lt;color=#47d110&gt;1800&lt;/color&gt;</v>
      </c>
      <c r="AE125" t="str">
        <f t="array" ref="AE125">IF($U125=0,"",","&amp;INDEX(A$5:A$10,$U125)&amp;INDEX($E$34:$J$39,$U125,$V125))</f>
        <v/>
      </c>
      <c r="AF125" t="str">
        <f t="array" ref="AF125">IF($U125=0,"",","&amp;INDEX(B$5:B$10,$U125)&amp;INDEX($E$34:$J$39,$U125,$V125))</f>
        <v/>
      </c>
      <c r="AG125" t="str">
        <f t="array" ref="AG125">IF($U125=0,"",","&amp;INDEX(C$5:C$10,$U125)&amp;INDEX($E$34:$J$39,$U125,$V125))</f>
        <v/>
      </c>
      <c r="AH125" t="str">
        <f t="shared" si="26"/>
        <v>防御+&lt;color=#47d110&gt;1800&lt;/color&gt;</v>
      </c>
      <c r="AI125" t="str">
        <f t="shared" si="27"/>
        <v>防禦+&lt;color=#47d110&gt;1800&lt;/color&gt;</v>
      </c>
      <c r="AJ125" t="str">
        <f t="shared" si="28"/>
        <v>DEF+&lt;color=#47d110&gt;1800&lt;/color&gt;</v>
      </c>
      <c r="AL125" t="str">
        <f>_xlfn.XLOOKUP(AK125,Sheet4!$E$50:$E$118,Sheet4!$F$50:$F$118,"",)</f>
        <v/>
      </c>
      <c r="AM125" s="74" t="str">
        <f t="shared" si="29"/>
        <v>防御+&lt;color=#47d110&gt;1800&lt;/color&gt;</v>
      </c>
      <c r="AN125" s="74" t="str">
        <f t="shared" si="30"/>
        <v>防禦+&lt;color=#47d110&gt;1800&lt;/color&gt;</v>
      </c>
      <c r="AO125" s="74" t="str">
        <f>AJ125&amp;_xlfn.XLOOKUP(AK125,Sheet4!$E$50:$E$118,Sheet4!$G$50:$G$118,"",)</f>
        <v>DEF+&lt;color=#47d110&gt;1800&lt;/color&gt;</v>
      </c>
    </row>
    <row r="126" spans="12:41" x14ac:dyDescent="0.15">
      <c r="L126">
        <f t="shared" si="25"/>
        <v>20253</v>
      </c>
      <c r="M126">
        <v>53</v>
      </c>
      <c r="N126" s="79">
        <v>53</v>
      </c>
      <c r="O126" s="82">
        <v>3020</v>
      </c>
      <c r="P126" s="82">
        <v>3001</v>
      </c>
      <c r="Q126" s="82"/>
      <c r="R126" s="124">
        <f t="shared" si="31"/>
        <v>0.7</v>
      </c>
      <c r="S126" s="88">
        <v>2</v>
      </c>
      <c r="T126" s="89">
        <v>2</v>
      </c>
      <c r="U126" s="88">
        <v>0</v>
      </c>
      <c r="V126">
        <f t="shared" si="32"/>
        <v>2</v>
      </c>
      <c r="W126" t="str" cm="1">
        <f t="array" ref="W126">"{5,1,"&amp;T126&amp;","&amp;_xlfn.CEILING.MATH(INDEX($E$5:$J$10,T126,V126)*R126,100)&amp;",0}"</f>
        <v>{5,1,2,2100,0}</v>
      </c>
      <c r="X126" t="str" cm="1">
        <f t="array" ref="X126">IF(U126=0,"","{5,1,"&amp;U126-3&amp;","&amp;INDEX($E$5:$J$10,U126,V126)/10&amp;",1}")</f>
        <v/>
      </c>
      <c r="Y126" t="str">
        <f t="array" ref="Y126">[1]!LKnum(W126:X126)</f>
        <v>{{5,1,2,2100,0}}</v>
      </c>
      <c r="Z126">
        <v>0</v>
      </c>
      <c r="AA126">
        <f t="array" ref="AA126">INT(IF(U126=0,0,INDEX($E$20:$J$25,U126,V126))+INDEX($E$20:$J$25,T126,V126))</f>
        <v>4500</v>
      </c>
      <c r="AB126" t="str" cm="1">
        <f t="array" ref="AB126">INDEX(A$5:A$10,$T126)&amp;"&lt;color=#47d110&gt;"&amp;_xlfn.CEILING.MATH(INDEX($E$5:$J$10,T126,V126)*R126,100)&amp;"&lt;/color&gt;"</f>
        <v>防御+&lt;color=#47d110&gt;2100&lt;/color&gt;</v>
      </c>
      <c r="AC126" t="str" cm="1">
        <f t="array" ref="AC126">INDEX(B$5:B$10,$T126)&amp;"&lt;color=#47d110&gt;"&amp;_xlfn.CEILING.MATH(INDEX($E$5:$J$10,T126,V126)*R126,100)&amp;"&lt;/color&gt;"</f>
        <v>防禦+&lt;color=#47d110&gt;2100&lt;/color&gt;</v>
      </c>
      <c r="AD126" t="str" cm="1">
        <f t="array" ref="AD126">INDEX(C$5:C$10,$T126)&amp;"&lt;color=#47d110&gt;"&amp;_xlfn.CEILING.MATH(INDEX($E$5:$J$10,T126,V126)*R126,100)&amp;"&lt;/color&gt;"</f>
        <v>DEF+&lt;color=#47d110&gt;2100&lt;/color&gt;</v>
      </c>
      <c r="AE126" t="str">
        <f t="array" ref="AE126">IF($U126=0,"",","&amp;INDEX(A$5:A$10,$U126)&amp;INDEX($E$34:$J$39,$U126,$V126))</f>
        <v/>
      </c>
      <c r="AF126" t="str">
        <f t="array" ref="AF126">IF($U126=0,"",","&amp;INDEX(B$5:B$10,$U126)&amp;INDEX($E$34:$J$39,$U126,$V126))</f>
        <v/>
      </c>
      <c r="AG126" t="str">
        <f t="array" ref="AG126">IF($U126=0,"",","&amp;INDEX(C$5:C$10,$U126)&amp;INDEX($E$34:$J$39,$U126,$V126))</f>
        <v/>
      </c>
      <c r="AH126" t="str">
        <f t="shared" si="26"/>
        <v>防御+&lt;color=#47d110&gt;2100&lt;/color&gt;</v>
      </c>
      <c r="AI126" t="str">
        <f t="shared" si="27"/>
        <v>防禦+&lt;color=#47d110&gt;2100&lt;/color&gt;</v>
      </c>
      <c r="AJ126" t="str">
        <f t="shared" si="28"/>
        <v>DEF+&lt;color=#47d110&gt;2100&lt;/color&gt;</v>
      </c>
      <c r="AL126" t="str">
        <f>_xlfn.XLOOKUP(AK126,Sheet4!$E$50:$E$118,Sheet4!$F$50:$F$118,"",)</f>
        <v/>
      </c>
      <c r="AM126" s="74" t="str">
        <f t="shared" si="29"/>
        <v>防御+&lt;color=#47d110&gt;2100&lt;/color&gt;</v>
      </c>
      <c r="AN126" s="74" t="str">
        <f t="shared" si="30"/>
        <v>防禦+&lt;color=#47d110&gt;2100&lt;/color&gt;</v>
      </c>
      <c r="AO126" s="74" t="str">
        <f>AJ126&amp;_xlfn.XLOOKUP(AK126,Sheet4!$E$50:$E$118,Sheet4!$G$50:$G$118,"",)</f>
        <v>DEF+&lt;color=#47d110&gt;2100&lt;/color&gt;</v>
      </c>
    </row>
    <row r="127" spans="12:41" x14ac:dyDescent="0.15">
      <c r="L127">
        <f t="shared" si="25"/>
        <v>20254</v>
      </c>
      <c r="M127">
        <v>54</v>
      </c>
      <c r="N127" s="79">
        <v>54</v>
      </c>
      <c r="O127" s="82">
        <v>2007</v>
      </c>
      <c r="P127" s="82">
        <v>2006</v>
      </c>
      <c r="Q127" s="82"/>
      <c r="R127" s="124">
        <f t="shared" si="31"/>
        <v>0.45</v>
      </c>
      <c r="S127" s="88">
        <v>2</v>
      </c>
      <c r="T127" s="89">
        <v>2</v>
      </c>
      <c r="U127" s="88">
        <v>0</v>
      </c>
      <c r="V127">
        <f t="shared" si="32"/>
        <v>2</v>
      </c>
      <c r="W127" t="str" cm="1">
        <f t="array" ref="W127">"{5,1,"&amp;T127&amp;","&amp;_xlfn.CEILING.MATH(INDEX($E$5:$J$10,T127,V127)*R127,100)&amp;",0}"</f>
        <v>{5,1,2,1400,0}</v>
      </c>
      <c r="X127" t="str" cm="1">
        <f t="array" ref="X127">IF(U127=0,"","{5,1,"&amp;U127-3&amp;","&amp;INDEX($E$5:$J$10,U127,V127)/10&amp;",1}")</f>
        <v/>
      </c>
      <c r="Y127" t="str">
        <f t="array" ref="Y127">[1]!LKnum(W127:X127)</f>
        <v>{{5,1,2,1400,0}}</v>
      </c>
      <c r="Z127">
        <v>0</v>
      </c>
      <c r="AA127">
        <f t="array" ref="AA127">INT(IF(U127=0,0,INDEX($E$20:$J$25,U127,V127))+INDEX($E$20:$J$25,T127,V127))</f>
        <v>4500</v>
      </c>
      <c r="AB127" t="str" cm="1">
        <f t="array" ref="AB127">INDEX(A$5:A$10,$T127)&amp;"&lt;color=#47d110&gt;"&amp;_xlfn.CEILING.MATH(INDEX($E$5:$J$10,T127,V127)*R127,100)&amp;"&lt;/color&gt;"</f>
        <v>防御+&lt;color=#47d110&gt;1400&lt;/color&gt;</v>
      </c>
      <c r="AC127" t="str" cm="1">
        <f t="array" ref="AC127">INDEX(B$5:B$10,$T127)&amp;"&lt;color=#47d110&gt;"&amp;_xlfn.CEILING.MATH(INDEX($E$5:$J$10,T127,V127)*R127,100)&amp;"&lt;/color&gt;"</f>
        <v>防禦+&lt;color=#47d110&gt;1400&lt;/color&gt;</v>
      </c>
      <c r="AD127" t="str" cm="1">
        <f t="array" ref="AD127">INDEX(C$5:C$10,$T127)&amp;"&lt;color=#47d110&gt;"&amp;_xlfn.CEILING.MATH(INDEX($E$5:$J$10,T127,V127)*R127,100)&amp;"&lt;/color&gt;"</f>
        <v>DEF+&lt;color=#47d110&gt;1400&lt;/color&gt;</v>
      </c>
      <c r="AE127" t="str">
        <f t="array" ref="AE127">IF($U127=0,"",","&amp;INDEX(A$5:A$10,$U127)&amp;INDEX($E$34:$J$39,$U127,$V127))</f>
        <v/>
      </c>
      <c r="AF127" t="str">
        <f t="array" ref="AF127">IF($U127=0,"",","&amp;INDEX(B$5:B$10,$U127)&amp;INDEX($E$34:$J$39,$U127,$V127))</f>
        <v/>
      </c>
      <c r="AG127" t="str">
        <f t="array" ref="AG127">IF($U127=0,"",","&amp;INDEX(C$5:C$10,$U127)&amp;INDEX($E$34:$J$39,$U127,$V127))</f>
        <v/>
      </c>
      <c r="AH127" t="str">
        <f t="shared" si="26"/>
        <v>防御+&lt;color=#47d110&gt;1400&lt;/color&gt;</v>
      </c>
      <c r="AI127" t="str">
        <f t="shared" si="27"/>
        <v>防禦+&lt;color=#47d110&gt;1400&lt;/color&gt;</v>
      </c>
      <c r="AJ127" t="str">
        <f t="shared" si="28"/>
        <v>DEF+&lt;color=#47d110&gt;1400&lt;/color&gt;</v>
      </c>
      <c r="AL127" t="str">
        <f>_xlfn.XLOOKUP(AK127,Sheet4!$E$50:$E$118,Sheet4!$F$50:$F$118,"",)</f>
        <v/>
      </c>
      <c r="AM127" s="74" t="str">
        <f t="shared" si="29"/>
        <v>防御+&lt;color=#47d110&gt;1400&lt;/color&gt;</v>
      </c>
      <c r="AN127" s="74" t="str">
        <f t="shared" si="30"/>
        <v>防禦+&lt;color=#47d110&gt;1400&lt;/color&gt;</v>
      </c>
      <c r="AO127" s="74" t="str">
        <f>AJ127&amp;_xlfn.XLOOKUP(AK127,Sheet4!$E$50:$E$118,Sheet4!$G$50:$G$118,"",)</f>
        <v>DEF+&lt;color=#47d110&gt;1400&lt;/color&gt;</v>
      </c>
    </row>
    <row r="128" spans="12:41" x14ac:dyDescent="0.15">
      <c r="L128">
        <f t="shared" si="25"/>
        <v>20255</v>
      </c>
      <c r="M128">
        <v>55</v>
      </c>
      <c r="N128" s="79">
        <v>55</v>
      </c>
      <c r="O128" s="82">
        <v>3020</v>
      </c>
      <c r="P128" s="82">
        <v>3005</v>
      </c>
      <c r="Q128" s="82"/>
      <c r="R128" s="124">
        <f t="shared" si="31"/>
        <v>0.7</v>
      </c>
      <c r="S128" s="88">
        <v>2</v>
      </c>
      <c r="T128" s="89">
        <v>2</v>
      </c>
      <c r="U128" s="88">
        <v>0</v>
      </c>
      <c r="V128">
        <f t="shared" si="32"/>
        <v>2</v>
      </c>
      <c r="W128" t="str" cm="1">
        <f t="array" ref="W128">"{5,1,"&amp;T128&amp;","&amp;_xlfn.CEILING.MATH(INDEX($E$5:$J$10,T128,V128)*R128,100)&amp;",0}"</f>
        <v>{5,1,2,2100,0}</v>
      </c>
      <c r="X128" t="str" cm="1">
        <f t="array" ref="X128">IF(U128=0,"","{5,1,"&amp;U128-3&amp;","&amp;INDEX($E$5:$J$10,U128,V128)/10&amp;",1}")</f>
        <v/>
      </c>
      <c r="Y128" t="str">
        <f t="array" ref="Y128">[1]!LKnum(W128:X128)</f>
        <v>{{5,1,2,2100,0}}</v>
      </c>
      <c r="Z128">
        <v>0</v>
      </c>
      <c r="AA128">
        <f t="array" ref="AA128">INT(IF(U128=0,0,INDEX($E$20:$J$25,U128,V128))+INDEX($E$20:$J$25,T128,V128))</f>
        <v>4500</v>
      </c>
      <c r="AB128" t="str" cm="1">
        <f t="array" ref="AB128">INDEX(A$5:A$10,$T128)&amp;"&lt;color=#47d110&gt;"&amp;_xlfn.CEILING.MATH(INDEX($E$5:$J$10,T128,V128)*R128,100)&amp;"&lt;/color&gt;"</f>
        <v>防御+&lt;color=#47d110&gt;2100&lt;/color&gt;</v>
      </c>
      <c r="AC128" t="str" cm="1">
        <f t="array" ref="AC128">INDEX(B$5:B$10,$T128)&amp;"&lt;color=#47d110&gt;"&amp;_xlfn.CEILING.MATH(INDEX($E$5:$J$10,T128,V128)*R128,100)&amp;"&lt;/color&gt;"</f>
        <v>防禦+&lt;color=#47d110&gt;2100&lt;/color&gt;</v>
      </c>
      <c r="AD128" t="str" cm="1">
        <f t="array" ref="AD128">INDEX(C$5:C$10,$T128)&amp;"&lt;color=#47d110&gt;"&amp;_xlfn.CEILING.MATH(INDEX($E$5:$J$10,T128,V128)*R128,100)&amp;"&lt;/color&gt;"</f>
        <v>DEF+&lt;color=#47d110&gt;2100&lt;/color&gt;</v>
      </c>
      <c r="AE128" t="str">
        <f t="array" ref="AE128">IF($U128=0,"",","&amp;INDEX(A$5:A$10,$U128)&amp;INDEX($E$34:$J$39,$U128,$V128))</f>
        <v/>
      </c>
      <c r="AF128" t="str">
        <f t="array" ref="AF128">IF($U128=0,"",","&amp;INDEX(B$5:B$10,$U128)&amp;INDEX($E$34:$J$39,$U128,$V128))</f>
        <v/>
      </c>
      <c r="AG128" t="str">
        <f t="array" ref="AG128">IF($U128=0,"",","&amp;INDEX(C$5:C$10,$U128)&amp;INDEX($E$34:$J$39,$U128,$V128))</f>
        <v/>
      </c>
      <c r="AH128" t="str">
        <f t="shared" si="26"/>
        <v>防御+&lt;color=#47d110&gt;2100&lt;/color&gt;</v>
      </c>
      <c r="AI128" t="str">
        <f t="shared" si="27"/>
        <v>防禦+&lt;color=#47d110&gt;2100&lt;/color&gt;</v>
      </c>
      <c r="AJ128" t="str">
        <f t="shared" si="28"/>
        <v>DEF+&lt;color=#47d110&gt;2100&lt;/color&gt;</v>
      </c>
      <c r="AL128" t="str">
        <f>_xlfn.XLOOKUP(AK128,Sheet4!$E$50:$E$118,Sheet4!$F$50:$F$118,"",)</f>
        <v/>
      </c>
      <c r="AM128" s="74" t="str">
        <f t="shared" si="29"/>
        <v>防御+&lt;color=#47d110&gt;2100&lt;/color&gt;</v>
      </c>
      <c r="AN128" s="74" t="str">
        <f t="shared" si="30"/>
        <v>防禦+&lt;color=#47d110&gt;2100&lt;/color&gt;</v>
      </c>
      <c r="AO128" s="74" t="str">
        <f>AJ128&amp;_xlfn.XLOOKUP(AK128,Sheet4!$E$50:$E$118,Sheet4!$G$50:$G$118,"",)</f>
        <v>DEF+&lt;color=#47d110&gt;2100&lt;/color&gt;</v>
      </c>
    </row>
    <row r="129" spans="12:41" x14ac:dyDescent="0.15">
      <c r="L129">
        <f t="shared" si="25"/>
        <v>20256</v>
      </c>
      <c r="M129">
        <v>56</v>
      </c>
      <c r="N129" s="79">
        <v>56</v>
      </c>
      <c r="O129" s="82">
        <v>3003</v>
      </c>
      <c r="P129" s="84">
        <v>2017</v>
      </c>
      <c r="Q129" s="82"/>
      <c r="R129" s="124">
        <f t="shared" si="31"/>
        <v>0.6</v>
      </c>
      <c r="S129" s="88">
        <v>2</v>
      </c>
      <c r="T129" s="89">
        <v>2</v>
      </c>
      <c r="U129" s="88">
        <v>0</v>
      </c>
      <c r="V129">
        <f t="shared" si="32"/>
        <v>2</v>
      </c>
      <c r="W129" t="str" cm="1">
        <f t="array" ref="W129">"{5,1,"&amp;T129&amp;","&amp;_xlfn.CEILING.MATH(INDEX($E$5:$J$10,T129,V129)*R129,100)&amp;",0}"</f>
        <v>{5,1,2,1800,0}</v>
      </c>
      <c r="X129" t="str" cm="1">
        <f t="array" ref="X129">IF(U129=0,"","{5,1,"&amp;U129-3&amp;","&amp;INDEX($E$5:$J$10,U129,V129)/10&amp;",1}")</f>
        <v/>
      </c>
      <c r="Y129" t="str">
        <f t="array" ref="Y129">[1]!LKnum(W129:X129)</f>
        <v>{{5,1,2,1800,0}}</v>
      </c>
      <c r="Z129">
        <v>0</v>
      </c>
      <c r="AA129">
        <f t="array" ref="AA129">INT(IF(U129=0,0,INDEX($E$20:$J$25,U129,V129))+INDEX($E$20:$J$25,T129,V129))</f>
        <v>4500</v>
      </c>
      <c r="AB129" t="str" cm="1">
        <f t="array" ref="AB129">INDEX(A$5:A$10,$T129)&amp;"&lt;color=#47d110&gt;"&amp;_xlfn.CEILING.MATH(INDEX($E$5:$J$10,T129,V129)*R129,100)&amp;"&lt;/color&gt;"</f>
        <v>防御+&lt;color=#47d110&gt;1800&lt;/color&gt;</v>
      </c>
      <c r="AC129" t="str" cm="1">
        <f t="array" ref="AC129">INDEX(B$5:B$10,$T129)&amp;"&lt;color=#47d110&gt;"&amp;_xlfn.CEILING.MATH(INDEX($E$5:$J$10,T129,V129)*R129,100)&amp;"&lt;/color&gt;"</f>
        <v>防禦+&lt;color=#47d110&gt;1800&lt;/color&gt;</v>
      </c>
      <c r="AD129" t="str" cm="1">
        <f t="array" ref="AD129">INDEX(C$5:C$10,$T129)&amp;"&lt;color=#47d110&gt;"&amp;_xlfn.CEILING.MATH(INDEX($E$5:$J$10,T129,V129)*R129,100)&amp;"&lt;/color&gt;"</f>
        <v>DEF+&lt;color=#47d110&gt;1800&lt;/color&gt;</v>
      </c>
      <c r="AE129" t="str">
        <f t="array" ref="AE129">IF($U129=0,"",","&amp;INDEX(A$5:A$10,$U129)&amp;INDEX($E$34:$J$39,$U129,$V129))</f>
        <v/>
      </c>
      <c r="AF129" t="str">
        <f t="array" ref="AF129">IF($U129=0,"",","&amp;INDEX(B$5:B$10,$U129)&amp;INDEX($E$34:$J$39,$U129,$V129))</f>
        <v/>
      </c>
      <c r="AG129" t="str">
        <f t="array" ref="AG129">IF($U129=0,"",","&amp;INDEX(C$5:C$10,$U129)&amp;INDEX($E$34:$J$39,$U129,$V129))</f>
        <v/>
      </c>
      <c r="AH129" t="str">
        <f t="shared" si="26"/>
        <v>防御+&lt;color=#47d110&gt;1800&lt;/color&gt;</v>
      </c>
      <c r="AI129" t="str">
        <f t="shared" si="27"/>
        <v>防禦+&lt;color=#47d110&gt;1800&lt;/color&gt;</v>
      </c>
      <c r="AJ129" t="str">
        <f t="shared" si="28"/>
        <v>DEF+&lt;color=#47d110&gt;1800&lt;/color&gt;</v>
      </c>
      <c r="AL129" t="str">
        <f>_xlfn.XLOOKUP(AK129,Sheet4!$E$50:$E$118,Sheet4!$F$50:$F$118,"",)</f>
        <v/>
      </c>
      <c r="AM129" s="74" t="str">
        <f t="shared" si="29"/>
        <v>防御+&lt;color=#47d110&gt;1800&lt;/color&gt;</v>
      </c>
      <c r="AN129" s="74" t="str">
        <f t="shared" si="30"/>
        <v>防禦+&lt;color=#47d110&gt;1800&lt;/color&gt;</v>
      </c>
      <c r="AO129" s="74" t="str">
        <f>AJ129&amp;_xlfn.XLOOKUP(AK129,Sheet4!$E$50:$E$118,Sheet4!$G$50:$G$118,"",)</f>
        <v>DEF+&lt;color=#47d110&gt;1800&lt;/color&gt;</v>
      </c>
    </row>
    <row r="130" spans="12:41" x14ac:dyDescent="0.15">
      <c r="L130">
        <f t="shared" si="25"/>
        <v>20257</v>
      </c>
      <c r="M130">
        <v>57</v>
      </c>
      <c r="N130" s="81">
        <v>57</v>
      </c>
      <c r="O130" s="82">
        <v>2013</v>
      </c>
      <c r="P130" s="82">
        <v>2008</v>
      </c>
      <c r="Q130" s="82"/>
      <c r="R130" s="124">
        <f t="shared" si="31"/>
        <v>0.45</v>
      </c>
      <c r="S130" s="88">
        <v>2</v>
      </c>
      <c r="T130" s="89">
        <v>3</v>
      </c>
      <c r="U130" s="88">
        <v>0</v>
      </c>
      <c r="V130">
        <f t="shared" si="32"/>
        <v>2</v>
      </c>
      <c r="W130" t="str" cm="1">
        <f t="array" ref="W130">"{5,1,"&amp;T130&amp;","&amp;_xlfn.CEILING.MATH(INDEX($E$5:$J$10,T130,V130)*R130,100)&amp;",0}"</f>
        <v>{5,1,3,9000,0}</v>
      </c>
      <c r="X130" t="str" cm="1">
        <f t="array" ref="X130">IF(U130=0,"","{5,1,"&amp;U130-3&amp;","&amp;INDEX($E$5:$J$10,U130,V130)/10&amp;",1}")</f>
        <v/>
      </c>
      <c r="Y130" t="str">
        <f t="array" ref="Y130">[1]!LKnum(W130:X130)</f>
        <v>{{5,1,3,9000,0}}</v>
      </c>
      <c r="Z130">
        <v>8</v>
      </c>
      <c r="AA130">
        <f t="array" ref="AA130">INT(IF(U130=0,0,INDEX($E$20:$J$25,U130,V130))+INDEX($E$20:$J$25,T130,V130))</f>
        <v>2600</v>
      </c>
      <c r="AB130" t="str" cm="1">
        <f t="array" ref="AB130">INDEX(A$5:A$10,$T130)&amp;"&lt;color=#47d110&gt;"&amp;_xlfn.CEILING.MATH(INDEX($E$5:$J$10,T130,V130)*R130,100)&amp;"&lt;/color&gt;"</f>
        <v>血量+&lt;color=#47d110&gt;9000&lt;/color&gt;</v>
      </c>
      <c r="AC130" t="str" cm="1">
        <f t="array" ref="AC130">INDEX(B$5:B$10,$T130)&amp;"&lt;color=#47d110&gt;"&amp;_xlfn.CEILING.MATH(INDEX($E$5:$J$10,T130,V130)*R130,100)&amp;"&lt;/color&gt;"</f>
        <v>血量+&lt;color=#47d110&gt;9000&lt;/color&gt;</v>
      </c>
      <c r="AD130" t="str" cm="1">
        <f t="array" ref="AD130">INDEX(C$5:C$10,$T130)&amp;"&lt;color=#47d110&gt;"&amp;_xlfn.CEILING.MATH(INDEX($E$5:$J$10,T130,V130)*R130,100)&amp;"&lt;/color&gt;"</f>
        <v>HP+&lt;color=#47d110&gt;9000&lt;/color&gt;</v>
      </c>
      <c r="AE130" t="str">
        <f t="array" ref="AE130">IF($U130=0,"",","&amp;INDEX(A$5:A$10,$U130)&amp;INDEX($E$34:$J$39,$U130,$V130))</f>
        <v/>
      </c>
      <c r="AF130" t="str">
        <f t="array" ref="AF130">IF($U130=0,"",","&amp;INDEX(B$5:B$10,$U130)&amp;INDEX($E$34:$J$39,$U130,$V130))</f>
        <v/>
      </c>
      <c r="AG130" t="str">
        <f t="array" ref="AG130">IF($U130=0,"",","&amp;INDEX(C$5:C$10,$U130)&amp;INDEX($E$34:$J$39,$U130,$V130))</f>
        <v/>
      </c>
      <c r="AH130" t="str">
        <f t="shared" si="26"/>
        <v>血量+&lt;color=#47d110&gt;9000&lt;/color&gt;</v>
      </c>
      <c r="AI130" t="str">
        <f t="shared" si="27"/>
        <v>血量+&lt;color=#47d110&gt;9000&lt;/color&gt;</v>
      </c>
      <c r="AJ130" t="str">
        <f t="shared" si="28"/>
        <v>HP+&lt;color=#47d110&gt;9000&lt;/color&gt;</v>
      </c>
      <c r="AL130" t="str">
        <f>_xlfn.XLOOKUP(AK130,Sheet4!$E$50:$E$118,Sheet4!$F$50:$F$118,"",)</f>
        <v/>
      </c>
      <c r="AM130" s="74" t="str">
        <f t="shared" si="29"/>
        <v>血量+&lt;color=#47d110&gt;9000&lt;/color&gt;</v>
      </c>
      <c r="AN130" s="74" t="str">
        <f t="shared" si="30"/>
        <v>血量+&lt;color=#47d110&gt;9000&lt;/color&gt;</v>
      </c>
      <c r="AO130" s="74" t="str">
        <f>AJ130&amp;_xlfn.XLOOKUP(AK130,Sheet4!$E$50:$E$118,Sheet4!$G$50:$G$118,"",)</f>
        <v>HP+&lt;color=#47d110&gt;9000&lt;/color&gt;</v>
      </c>
    </row>
    <row r="131" spans="12:41" x14ac:dyDescent="0.15">
      <c r="L131">
        <f t="shared" si="25"/>
        <v>20258</v>
      </c>
      <c r="M131">
        <v>58</v>
      </c>
      <c r="N131" s="79">
        <v>58</v>
      </c>
      <c r="O131" s="82">
        <v>3004</v>
      </c>
      <c r="P131" s="82">
        <v>2000</v>
      </c>
      <c r="Q131" s="82"/>
      <c r="R131" s="124">
        <f t="shared" si="31"/>
        <v>0.6</v>
      </c>
      <c r="S131" s="88">
        <v>2</v>
      </c>
      <c r="T131" s="89">
        <v>1</v>
      </c>
      <c r="U131" s="88">
        <v>0</v>
      </c>
      <c r="V131">
        <f t="shared" si="32"/>
        <v>2</v>
      </c>
      <c r="W131" t="str" cm="1">
        <f t="array" ref="W131">"{5,1,"&amp;T131&amp;","&amp;_xlfn.CEILING.MATH(INDEX($E$5:$J$10,T131,V131)*R131,100)&amp;",0}"</f>
        <v>{5,1,1,1400,0}</v>
      </c>
      <c r="X131" t="str" cm="1">
        <f t="array" ref="X131">IF(U131=0,"","{5,1,"&amp;U131-3&amp;","&amp;INDEX($E$5:$J$10,U131,V131)/10&amp;",1}")</f>
        <v/>
      </c>
      <c r="Y131" t="str">
        <f t="array" ref="Y131">[1]!LKnum(W131:X131)</f>
        <v>{{5,1,1,1400,0}}</v>
      </c>
      <c r="Z131">
        <v>8</v>
      </c>
      <c r="AA131">
        <f t="array" ref="AA131">INT(IF(U131=0,0,INDEX($E$20:$J$25,U131,V131))+INDEX($E$20:$J$25,T131,V131))</f>
        <v>2300</v>
      </c>
      <c r="AB131" t="str" cm="1">
        <f t="array" ref="AB131">INDEX(A$5:A$10,$T131)&amp;"&lt;color=#47d110&gt;"&amp;_xlfn.CEILING.MATH(INDEX($E$5:$J$10,T131,V131)*R131,100)&amp;"&lt;/color&gt;"</f>
        <v>攻击+&lt;color=#47d110&gt;1400&lt;/color&gt;</v>
      </c>
      <c r="AC131" t="str" cm="1">
        <f t="array" ref="AC131">INDEX(B$5:B$10,$T131)&amp;"&lt;color=#47d110&gt;"&amp;_xlfn.CEILING.MATH(INDEX($E$5:$J$10,T131,V131)*R131,100)&amp;"&lt;/color&gt;"</f>
        <v>攻擊+&lt;color=#47d110&gt;1400&lt;/color&gt;</v>
      </c>
      <c r="AD131" t="str" cm="1">
        <f t="array" ref="AD131">INDEX(C$5:C$10,$T131)&amp;"&lt;color=#47d110&gt;"&amp;_xlfn.CEILING.MATH(INDEX($E$5:$J$10,T131,V131)*R131,100)&amp;"&lt;/color&gt;"</f>
        <v>ATK+&lt;color=#47d110&gt;1400&lt;/color&gt;</v>
      </c>
      <c r="AE131" t="str">
        <f t="array" ref="AE131">IF($U131=0,"",","&amp;INDEX(A$5:A$10,$U131)&amp;INDEX($E$34:$J$39,$U131,$V131))</f>
        <v/>
      </c>
      <c r="AF131" t="str">
        <f t="array" ref="AF131">IF($U131=0,"",","&amp;INDEX(B$5:B$10,$U131)&amp;INDEX($E$34:$J$39,$U131,$V131))</f>
        <v/>
      </c>
      <c r="AG131" t="str">
        <f t="array" ref="AG131">IF($U131=0,"",","&amp;INDEX(C$5:C$10,$U131)&amp;INDEX($E$34:$J$39,$U131,$V131))</f>
        <v/>
      </c>
      <c r="AH131" t="str">
        <f t="shared" si="26"/>
        <v>攻击+&lt;color=#47d110&gt;1400&lt;/color&gt;</v>
      </c>
      <c r="AI131" t="str">
        <f t="shared" si="27"/>
        <v>攻擊+&lt;color=#47d110&gt;1400&lt;/color&gt;</v>
      </c>
      <c r="AJ131" t="str">
        <f t="shared" si="28"/>
        <v>ATK+&lt;color=#47d110&gt;1400&lt;/color&gt;</v>
      </c>
      <c r="AL131" t="str">
        <f>_xlfn.XLOOKUP(AK131,Sheet4!$E$50:$E$118,Sheet4!$F$50:$F$118,"",)</f>
        <v/>
      </c>
      <c r="AM131" s="74" t="str">
        <f t="shared" si="29"/>
        <v>攻击+&lt;color=#47d110&gt;1400&lt;/color&gt;</v>
      </c>
      <c r="AN131" s="74" t="str">
        <f t="shared" si="30"/>
        <v>攻擊+&lt;color=#47d110&gt;1400&lt;/color&gt;</v>
      </c>
      <c r="AO131" s="74" t="str">
        <f>AJ131&amp;_xlfn.XLOOKUP(AK131,Sheet4!$E$50:$E$118,Sheet4!$G$50:$G$118,"",)</f>
        <v>ATK+&lt;color=#47d110&gt;1400&lt;/color&gt;</v>
      </c>
    </row>
    <row r="132" spans="12:41" x14ac:dyDescent="0.15">
      <c r="L132">
        <f t="shared" ref="L132:L195" si="33">(S132&amp;M132)+0+V132*10000</f>
        <v>20259</v>
      </c>
      <c r="M132">
        <v>59</v>
      </c>
      <c r="N132" s="81">
        <v>59</v>
      </c>
      <c r="O132" s="82">
        <v>3015</v>
      </c>
      <c r="P132" s="82">
        <v>2009</v>
      </c>
      <c r="Q132" s="82"/>
      <c r="R132" s="124">
        <f t="shared" si="31"/>
        <v>0.6</v>
      </c>
      <c r="S132" s="88">
        <v>2</v>
      </c>
      <c r="T132" s="89">
        <v>2</v>
      </c>
      <c r="U132" s="88">
        <v>0</v>
      </c>
      <c r="V132">
        <f t="shared" si="32"/>
        <v>2</v>
      </c>
      <c r="W132" t="str" cm="1">
        <f t="array" ref="W132">"{5,1,"&amp;T132&amp;","&amp;_xlfn.CEILING.MATH(INDEX($E$5:$J$10,T132,V132)*R132,100)&amp;",0}"</f>
        <v>{5,1,2,1800,0}</v>
      </c>
      <c r="X132" t="str" cm="1">
        <f t="array" ref="X132">IF(U132=0,"","{5,1,"&amp;U132-3&amp;","&amp;INDEX($E$5:$J$10,U132,V132)/10&amp;",1}")</f>
        <v/>
      </c>
      <c r="Y132" t="str">
        <f t="array" ref="Y132">[1]!LKnum(W132:X132)</f>
        <v>{{5,1,2,1800,0}}</v>
      </c>
      <c r="Z132">
        <v>8</v>
      </c>
      <c r="AA132">
        <f t="array" ref="AA132">INT(IF(U132=0,0,INDEX($E$20:$J$25,U132,V132))+INDEX($E$20:$J$25,T132,V132))</f>
        <v>4500</v>
      </c>
      <c r="AB132" t="str" cm="1">
        <f t="array" ref="AB132">INDEX(A$5:A$10,$T132)&amp;"&lt;color=#47d110&gt;"&amp;_xlfn.CEILING.MATH(INDEX($E$5:$J$10,T132,V132)*R132,100)&amp;"&lt;/color&gt;"</f>
        <v>防御+&lt;color=#47d110&gt;1800&lt;/color&gt;</v>
      </c>
      <c r="AC132" t="str" cm="1">
        <f t="array" ref="AC132">INDEX(B$5:B$10,$T132)&amp;"&lt;color=#47d110&gt;"&amp;_xlfn.CEILING.MATH(INDEX($E$5:$J$10,T132,V132)*R132,100)&amp;"&lt;/color&gt;"</f>
        <v>防禦+&lt;color=#47d110&gt;1800&lt;/color&gt;</v>
      </c>
      <c r="AD132" t="str" cm="1">
        <f t="array" ref="AD132">INDEX(C$5:C$10,$T132)&amp;"&lt;color=#47d110&gt;"&amp;_xlfn.CEILING.MATH(INDEX($E$5:$J$10,T132,V132)*R132,100)&amp;"&lt;/color&gt;"</f>
        <v>DEF+&lt;color=#47d110&gt;1800&lt;/color&gt;</v>
      </c>
      <c r="AE132" t="str">
        <f t="array" ref="AE132">IF($U132=0,"",","&amp;INDEX(A$5:A$10,$U132)&amp;INDEX($E$34:$J$39,$U132,$V132))</f>
        <v/>
      </c>
      <c r="AF132" t="str">
        <f t="array" ref="AF132">IF($U132=0,"",","&amp;INDEX(B$5:B$10,$U132)&amp;INDEX($E$34:$J$39,$U132,$V132))</f>
        <v/>
      </c>
      <c r="AG132" t="str">
        <f t="array" ref="AG132">IF($U132=0,"",","&amp;INDEX(C$5:C$10,$U132)&amp;INDEX($E$34:$J$39,$U132,$V132))</f>
        <v/>
      </c>
      <c r="AH132" t="str">
        <f t="shared" si="26"/>
        <v>防御+&lt;color=#47d110&gt;1800&lt;/color&gt;</v>
      </c>
      <c r="AI132" t="str">
        <f t="shared" si="27"/>
        <v>防禦+&lt;color=#47d110&gt;1800&lt;/color&gt;</v>
      </c>
      <c r="AJ132" t="str">
        <f t="shared" si="28"/>
        <v>DEF+&lt;color=#47d110&gt;1800&lt;/color&gt;</v>
      </c>
      <c r="AL132" t="str">
        <f>_xlfn.XLOOKUP(AK132,Sheet4!$E$50:$E$118,Sheet4!$F$50:$F$118,"",)</f>
        <v/>
      </c>
      <c r="AM132" s="74" t="str">
        <f t="shared" si="29"/>
        <v>防御+&lt;color=#47d110&gt;1800&lt;/color&gt;</v>
      </c>
      <c r="AN132" s="74" t="str">
        <f t="shared" si="30"/>
        <v>防禦+&lt;color=#47d110&gt;1800&lt;/color&gt;</v>
      </c>
      <c r="AO132" s="74" t="str">
        <f>AJ132&amp;_xlfn.XLOOKUP(AK132,Sheet4!$E$50:$E$118,Sheet4!$G$50:$G$118,"",)</f>
        <v>DEF+&lt;color=#47d110&gt;1800&lt;/color&gt;</v>
      </c>
    </row>
    <row r="133" spans="12:41" x14ac:dyDescent="0.15">
      <c r="L133">
        <f t="shared" si="33"/>
        <v>20260</v>
      </c>
      <c r="M133">
        <v>60</v>
      </c>
      <c r="N133" s="79">
        <v>60</v>
      </c>
      <c r="O133" s="82">
        <v>3021</v>
      </c>
      <c r="P133" s="82">
        <v>2016</v>
      </c>
      <c r="Q133" s="82"/>
      <c r="R133" s="124">
        <f t="shared" si="31"/>
        <v>0.6</v>
      </c>
      <c r="S133" s="88">
        <v>2</v>
      </c>
      <c r="T133" s="89">
        <v>1</v>
      </c>
      <c r="U133" s="88">
        <v>0</v>
      </c>
      <c r="V133">
        <f t="shared" si="32"/>
        <v>2</v>
      </c>
      <c r="W133" t="str" cm="1">
        <f t="array" ref="W133">"{5,1,"&amp;T133&amp;","&amp;_xlfn.CEILING.MATH(INDEX($E$5:$J$10,T133,V133)*R133,100)&amp;",0}"</f>
        <v>{5,1,1,1400,0}</v>
      </c>
      <c r="X133" t="str" cm="1">
        <f t="array" ref="X133">IF(U133=0,"","{5,1,"&amp;U133-3&amp;","&amp;INDEX($E$5:$J$10,U133,V133)/10&amp;",1}")</f>
        <v/>
      </c>
      <c r="Y133" t="str">
        <f t="array" ref="Y133">[1]!LKnum(W133:X133)</f>
        <v>{{5,1,1,1400,0}}</v>
      </c>
      <c r="Z133">
        <v>8</v>
      </c>
      <c r="AA133">
        <f t="array" ref="AA133">INT(IF(U133=0,0,INDEX($E$20:$J$25,U133,V133))+INDEX($E$20:$J$25,T133,V133))</f>
        <v>2300</v>
      </c>
      <c r="AB133" t="str" cm="1">
        <f t="array" ref="AB133">INDEX(A$5:A$10,$T133)&amp;"&lt;color=#47d110&gt;"&amp;_xlfn.CEILING.MATH(INDEX($E$5:$J$10,T133,V133)*R133,100)&amp;"&lt;/color&gt;"</f>
        <v>攻击+&lt;color=#47d110&gt;1400&lt;/color&gt;</v>
      </c>
      <c r="AC133" t="str" cm="1">
        <f t="array" ref="AC133">INDEX(B$5:B$10,$T133)&amp;"&lt;color=#47d110&gt;"&amp;_xlfn.CEILING.MATH(INDEX($E$5:$J$10,T133,V133)*R133,100)&amp;"&lt;/color&gt;"</f>
        <v>攻擊+&lt;color=#47d110&gt;1400&lt;/color&gt;</v>
      </c>
      <c r="AD133" t="str" cm="1">
        <f t="array" ref="AD133">INDEX(C$5:C$10,$T133)&amp;"&lt;color=#47d110&gt;"&amp;_xlfn.CEILING.MATH(INDEX($E$5:$J$10,T133,V133)*R133,100)&amp;"&lt;/color&gt;"</f>
        <v>ATK+&lt;color=#47d110&gt;1400&lt;/color&gt;</v>
      </c>
      <c r="AE133" t="str">
        <f t="array" ref="AE133">IF($U133=0,"",","&amp;INDEX(A$5:A$10,$U133)&amp;INDEX($E$34:$J$39,$U133,$V133))</f>
        <v/>
      </c>
      <c r="AF133" t="str">
        <f t="array" ref="AF133">IF($U133=0,"",","&amp;INDEX(B$5:B$10,$U133)&amp;INDEX($E$34:$J$39,$U133,$V133))</f>
        <v/>
      </c>
      <c r="AG133" t="str">
        <f t="array" ref="AG133">IF($U133=0,"",","&amp;INDEX(C$5:C$10,$U133)&amp;INDEX($E$34:$J$39,$U133,$V133))</f>
        <v/>
      </c>
      <c r="AH133" t="str">
        <f t="shared" ref="AH133:AH196" si="34">AB133&amp;AE133</f>
        <v>攻击+&lt;color=#47d110&gt;1400&lt;/color&gt;</v>
      </c>
      <c r="AI133" t="str">
        <f t="shared" ref="AI133:AI196" si="35">AC133&amp;AF133</f>
        <v>攻擊+&lt;color=#47d110&gt;1400&lt;/color&gt;</v>
      </c>
      <c r="AJ133" t="str">
        <f t="shared" ref="AJ133:AJ196" si="36">AD133&amp;AG133</f>
        <v>ATK+&lt;color=#47d110&gt;1400&lt;/color&gt;</v>
      </c>
      <c r="AL133" t="str">
        <f>_xlfn.XLOOKUP(AK133,Sheet4!$E$50:$E$118,Sheet4!$F$50:$F$118,"",)</f>
        <v/>
      </c>
      <c r="AM133" s="74" t="str">
        <f t="shared" ref="AM133:AM196" si="37">AH133&amp;$AL133</f>
        <v>攻击+&lt;color=#47d110&gt;1400&lt;/color&gt;</v>
      </c>
      <c r="AN133" s="74" t="str">
        <f t="shared" ref="AN133:AN196" si="38">AI133&amp;$AL133</f>
        <v>攻擊+&lt;color=#47d110&gt;1400&lt;/color&gt;</v>
      </c>
      <c r="AO133" s="74" t="str">
        <f>AJ133&amp;_xlfn.XLOOKUP(AK133,Sheet4!$E$50:$E$118,Sheet4!$G$50:$G$118,"",)</f>
        <v>ATK+&lt;color=#47d110&gt;1400&lt;/color&gt;</v>
      </c>
    </row>
    <row r="134" spans="12:41" x14ac:dyDescent="0.15">
      <c r="L134">
        <f t="shared" si="33"/>
        <v>20261</v>
      </c>
      <c r="M134">
        <v>61</v>
      </c>
      <c r="N134" s="81">
        <v>61</v>
      </c>
      <c r="O134" s="82">
        <v>3009</v>
      </c>
      <c r="P134" s="82">
        <v>3006</v>
      </c>
      <c r="Q134" s="82"/>
      <c r="R134" s="124">
        <f t="shared" si="31"/>
        <v>0.7</v>
      </c>
      <c r="S134" s="88">
        <v>2</v>
      </c>
      <c r="T134" s="89">
        <v>2</v>
      </c>
      <c r="U134" s="88">
        <v>0</v>
      </c>
      <c r="V134">
        <f t="shared" si="32"/>
        <v>2</v>
      </c>
      <c r="W134" t="str" cm="1">
        <f t="array" ref="W134">"{5,1,"&amp;T134&amp;","&amp;_xlfn.CEILING.MATH(INDEX($E$5:$J$10,T134,V134)*R134,100)&amp;",0}"</f>
        <v>{5,1,2,2100,0}</v>
      </c>
      <c r="X134" t="str" cm="1">
        <f t="array" ref="X134">IF(U134=0,"","{5,1,"&amp;U134-3&amp;","&amp;INDEX($E$5:$J$10,U134,V134)/10&amp;",1}")</f>
        <v/>
      </c>
      <c r="Y134" t="str">
        <f t="array" ref="Y134">[1]!LKnum(W134:X134)</f>
        <v>{{5,1,2,2100,0}}</v>
      </c>
      <c r="Z134" s="3">
        <v>16</v>
      </c>
      <c r="AA134">
        <f t="array" ref="AA134">INT(IF(U134=0,0,INDEX($E$20:$J$25,U134,V134))+INDEX($E$20:$J$25,T134,V134))</f>
        <v>4500</v>
      </c>
      <c r="AB134" t="str" cm="1">
        <f t="array" ref="AB134">INDEX(A$5:A$10,$T134)&amp;"&lt;color=#47d110&gt;"&amp;_xlfn.CEILING.MATH(INDEX($E$5:$J$10,T134,V134)*R134,100)&amp;"&lt;/color&gt;"</f>
        <v>防御+&lt;color=#47d110&gt;2100&lt;/color&gt;</v>
      </c>
      <c r="AC134" t="str" cm="1">
        <f t="array" ref="AC134">INDEX(B$5:B$10,$T134)&amp;"&lt;color=#47d110&gt;"&amp;_xlfn.CEILING.MATH(INDEX($E$5:$J$10,T134,V134)*R134,100)&amp;"&lt;/color&gt;"</f>
        <v>防禦+&lt;color=#47d110&gt;2100&lt;/color&gt;</v>
      </c>
      <c r="AD134" t="str" cm="1">
        <f t="array" ref="AD134">INDEX(C$5:C$10,$T134)&amp;"&lt;color=#47d110&gt;"&amp;_xlfn.CEILING.MATH(INDEX($E$5:$J$10,T134,V134)*R134,100)&amp;"&lt;/color&gt;"</f>
        <v>DEF+&lt;color=#47d110&gt;2100&lt;/color&gt;</v>
      </c>
      <c r="AE134" t="str">
        <f t="array" ref="AE134">IF($U134=0,"",","&amp;INDEX(A$5:A$10,$U134)&amp;INDEX($E$34:$J$39,$U134,$V134))</f>
        <v/>
      </c>
      <c r="AF134" t="str">
        <f t="array" ref="AF134">IF($U134=0,"",","&amp;INDEX(B$5:B$10,$U134)&amp;INDEX($E$34:$J$39,$U134,$V134))</f>
        <v/>
      </c>
      <c r="AG134" t="str">
        <f t="array" ref="AG134">IF($U134=0,"",","&amp;INDEX(C$5:C$10,$U134)&amp;INDEX($E$34:$J$39,$U134,$V134))</f>
        <v/>
      </c>
      <c r="AH134" t="str">
        <f t="shared" si="34"/>
        <v>防御+&lt;color=#47d110&gt;2100&lt;/color&gt;</v>
      </c>
      <c r="AI134" t="str">
        <f t="shared" si="35"/>
        <v>防禦+&lt;color=#47d110&gt;2100&lt;/color&gt;</v>
      </c>
      <c r="AJ134" t="str">
        <f t="shared" si="36"/>
        <v>DEF+&lt;color=#47d110&gt;2100&lt;/color&gt;</v>
      </c>
      <c r="AL134" t="str">
        <f>_xlfn.XLOOKUP(AK134,Sheet4!$E$50:$E$118,Sheet4!$F$50:$F$118,"",)</f>
        <v/>
      </c>
      <c r="AM134" s="74" t="str">
        <f t="shared" si="37"/>
        <v>防御+&lt;color=#47d110&gt;2100&lt;/color&gt;</v>
      </c>
      <c r="AN134" s="74" t="str">
        <f t="shared" si="38"/>
        <v>防禦+&lt;color=#47d110&gt;2100&lt;/color&gt;</v>
      </c>
      <c r="AO134" s="74" t="str">
        <f>AJ134&amp;_xlfn.XLOOKUP(AK134,Sheet4!$E$50:$E$118,Sheet4!$G$50:$G$118,"",)</f>
        <v>DEF+&lt;color=#47d110&gt;2100&lt;/color&gt;</v>
      </c>
    </row>
    <row r="135" spans="12:41" x14ac:dyDescent="0.15">
      <c r="L135">
        <f t="shared" si="33"/>
        <v>20262</v>
      </c>
      <c r="M135">
        <v>62</v>
      </c>
      <c r="N135" s="79">
        <v>62</v>
      </c>
      <c r="O135" s="82">
        <v>3013</v>
      </c>
      <c r="P135" s="82">
        <v>2004</v>
      </c>
      <c r="Q135" s="82"/>
      <c r="R135" s="124">
        <f t="shared" si="31"/>
        <v>0.6</v>
      </c>
      <c r="S135" s="88">
        <v>2</v>
      </c>
      <c r="T135" s="89">
        <v>1</v>
      </c>
      <c r="U135" s="88">
        <v>0</v>
      </c>
      <c r="V135">
        <f t="shared" si="32"/>
        <v>2</v>
      </c>
      <c r="W135" t="str" cm="1">
        <f t="array" ref="W135">"{5,1,"&amp;T135&amp;","&amp;_xlfn.CEILING.MATH(INDEX($E$5:$J$10,T135,V135)*R135,100)&amp;",0}"</f>
        <v>{5,1,1,1400,0}</v>
      </c>
      <c r="X135" t="str" cm="1">
        <f t="array" ref="X135">IF(U135=0,"","{5,1,"&amp;U135-3&amp;","&amp;INDEX($E$5:$J$10,U135,V135)/10&amp;",1}")</f>
        <v/>
      </c>
      <c r="Y135" t="str">
        <f t="array" ref="Y135">[1]!LKnum(W135:X135)</f>
        <v>{{5,1,1,1400,0}}</v>
      </c>
      <c r="Z135" s="3">
        <v>16</v>
      </c>
      <c r="AA135">
        <f t="array" ref="AA135">INT(IF(U135=0,0,INDEX($E$20:$J$25,U135,V135))+INDEX($E$20:$J$25,T135,V135))</f>
        <v>2300</v>
      </c>
      <c r="AB135" t="str" cm="1">
        <f t="array" ref="AB135">INDEX(A$5:A$10,$T135)&amp;"&lt;color=#47d110&gt;"&amp;_xlfn.CEILING.MATH(INDEX($E$5:$J$10,T135,V135)*R135,100)&amp;"&lt;/color&gt;"</f>
        <v>攻击+&lt;color=#47d110&gt;1400&lt;/color&gt;</v>
      </c>
      <c r="AC135" t="str" cm="1">
        <f t="array" ref="AC135">INDEX(B$5:B$10,$T135)&amp;"&lt;color=#47d110&gt;"&amp;_xlfn.CEILING.MATH(INDEX($E$5:$J$10,T135,V135)*R135,100)&amp;"&lt;/color&gt;"</f>
        <v>攻擊+&lt;color=#47d110&gt;1400&lt;/color&gt;</v>
      </c>
      <c r="AD135" t="str" cm="1">
        <f t="array" ref="AD135">INDEX(C$5:C$10,$T135)&amp;"&lt;color=#47d110&gt;"&amp;_xlfn.CEILING.MATH(INDEX($E$5:$J$10,T135,V135)*R135,100)&amp;"&lt;/color&gt;"</f>
        <v>ATK+&lt;color=#47d110&gt;1400&lt;/color&gt;</v>
      </c>
      <c r="AE135" t="str">
        <f t="array" ref="AE135">IF($U135=0,"",","&amp;INDEX(A$5:A$10,$U135)&amp;INDEX($E$34:$J$39,$U135,$V135))</f>
        <v/>
      </c>
      <c r="AF135" t="str">
        <f t="array" ref="AF135">IF($U135=0,"",","&amp;INDEX(B$5:B$10,$U135)&amp;INDEX($E$34:$J$39,$U135,$V135))</f>
        <v/>
      </c>
      <c r="AG135" t="str">
        <f t="array" ref="AG135">IF($U135=0,"",","&amp;INDEX(C$5:C$10,$U135)&amp;INDEX($E$34:$J$39,$U135,$V135))</f>
        <v/>
      </c>
      <c r="AH135" t="str">
        <f t="shared" si="34"/>
        <v>攻击+&lt;color=#47d110&gt;1400&lt;/color&gt;</v>
      </c>
      <c r="AI135" t="str">
        <f t="shared" si="35"/>
        <v>攻擊+&lt;color=#47d110&gt;1400&lt;/color&gt;</v>
      </c>
      <c r="AJ135" t="str">
        <f t="shared" si="36"/>
        <v>ATK+&lt;color=#47d110&gt;1400&lt;/color&gt;</v>
      </c>
      <c r="AL135" t="str">
        <f>_xlfn.XLOOKUP(AK135,Sheet4!$E$50:$E$118,Sheet4!$F$50:$F$118,"",)</f>
        <v/>
      </c>
      <c r="AM135" s="74" t="str">
        <f t="shared" si="37"/>
        <v>攻击+&lt;color=#47d110&gt;1400&lt;/color&gt;</v>
      </c>
      <c r="AN135" s="74" t="str">
        <f t="shared" si="38"/>
        <v>攻擊+&lt;color=#47d110&gt;1400&lt;/color&gt;</v>
      </c>
      <c r="AO135" s="74" t="str">
        <f>AJ135&amp;_xlfn.XLOOKUP(AK135,Sheet4!$E$50:$E$118,Sheet4!$G$50:$G$118,"",)</f>
        <v>ATK+&lt;color=#47d110&gt;1400&lt;/color&gt;</v>
      </c>
    </row>
    <row r="136" spans="12:41" x14ac:dyDescent="0.15">
      <c r="L136">
        <f t="shared" si="33"/>
        <v>20263</v>
      </c>
      <c r="M136">
        <v>63</v>
      </c>
      <c r="N136" s="79">
        <v>63</v>
      </c>
      <c r="O136" s="82">
        <v>3018</v>
      </c>
      <c r="P136" s="82">
        <v>2003</v>
      </c>
      <c r="Q136" s="82"/>
      <c r="R136" s="124">
        <f t="shared" si="31"/>
        <v>0.6</v>
      </c>
      <c r="S136" s="94">
        <v>2</v>
      </c>
      <c r="T136" s="89">
        <v>2</v>
      </c>
      <c r="U136" s="88">
        <v>0</v>
      </c>
      <c r="V136">
        <f t="shared" si="32"/>
        <v>2</v>
      </c>
      <c r="W136" t="str" cm="1">
        <f t="array" ref="W136">"{5,1,"&amp;T136&amp;","&amp;_xlfn.CEILING.MATH(INDEX($E$5:$J$10,T136,V136)*R136,100)&amp;",0}"</f>
        <v>{5,1,2,1800,0}</v>
      </c>
      <c r="X136" t="str" cm="1">
        <f t="array" ref="X136">IF(U136=0,"","{5,1,"&amp;U136-3&amp;","&amp;INDEX($E$5:$J$10,U136,V136)/10&amp;",1}")</f>
        <v/>
      </c>
      <c r="Y136" t="str">
        <f t="array" ref="Y136">[1]!LKnum(W136:X136)</f>
        <v>{{5,1,2,1800,0}}</v>
      </c>
      <c r="Z136" s="3">
        <v>12</v>
      </c>
      <c r="AA136">
        <f t="array" ref="AA136">INT(IF(U136=0,0,INDEX($E$20:$J$25,U136,V136))+INDEX($E$20:$J$25,T136,V136))</f>
        <v>4500</v>
      </c>
      <c r="AB136" t="str" cm="1">
        <f t="array" ref="AB136">INDEX(A$5:A$10,$T136)&amp;"&lt;color=#47d110&gt;"&amp;_xlfn.CEILING.MATH(INDEX($E$5:$J$10,T136,V136)*R136,100)&amp;"&lt;/color&gt;"</f>
        <v>防御+&lt;color=#47d110&gt;1800&lt;/color&gt;</v>
      </c>
      <c r="AC136" t="str" cm="1">
        <f t="array" ref="AC136">INDEX(B$5:B$10,$T136)&amp;"&lt;color=#47d110&gt;"&amp;_xlfn.CEILING.MATH(INDEX($E$5:$J$10,T136,V136)*R136,100)&amp;"&lt;/color&gt;"</f>
        <v>防禦+&lt;color=#47d110&gt;1800&lt;/color&gt;</v>
      </c>
      <c r="AD136" t="str" cm="1">
        <f t="array" ref="AD136">INDEX(C$5:C$10,$T136)&amp;"&lt;color=#47d110&gt;"&amp;_xlfn.CEILING.MATH(INDEX($E$5:$J$10,T136,V136)*R136,100)&amp;"&lt;/color&gt;"</f>
        <v>DEF+&lt;color=#47d110&gt;1800&lt;/color&gt;</v>
      </c>
      <c r="AE136" t="str">
        <f t="array" ref="AE136">IF($U136=0,"",","&amp;INDEX(A$5:A$10,$U136)&amp;INDEX($E$34:$J$39,$U136,$V136))</f>
        <v/>
      </c>
      <c r="AF136" t="str">
        <f t="array" ref="AF136">IF($U136=0,"",","&amp;INDEX(B$5:B$10,$U136)&amp;INDEX($E$34:$J$39,$U136,$V136))</f>
        <v/>
      </c>
      <c r="AG136" t="str">
        <f t="array" ref="AG136">IF($U136=0,"",","&amp;INDEX(C$5:C$10,$U136)&amp;INDEX($E$34:$J$39,$U136,$V136))</f>
        <v/>
      </c>
      <c r="AH136" t="str">
        <f t="shared" si="34"/>
        <v>防御+&lt;color=#47d110&gt;1800&lt;/color&gt;</v>
      </c>
      <c r="AI136" t="str">
        <f t="shared" si="35"/>
        <v>防禦+&lt;color=#47d110&gt;1800&lt;/color&gt;</v>
      </c>
      <c r="AJ136" t="str">
        <f t="shared" si="36"/>
        <v>DEF+&lt;color=#47d110&gt;1800&lt;/color&gt;</v>
      </c>
      <c r="AL136" t="str">
        <f>_xlfn.XLOOKUP(AK136,Sheet4!$E$50:$E$118,Sheet4!$F$50:$F$118,"",)</f>
        <v/>
      </c>
      <c r="AM136" s="74" t="str">
        <f t="shared" si="37"/>
        <v>防御+&lt;color=#47d110&gt;1800&lt;/color&gt;</v>
      </c>
      <c r="AN136" s="74" t="str">
        <f t="shared" si="38"/>
        <v>防禦+&lt;color=#47d110&gt;1800&lt;/color&gt;</v>
      </c>
      <c r="AO136" s="74" t="str">
        <f>AJ136&amp;_xlfn.XLOOKUP(AK136,Sheet4!$E$50:$E$118,Sheet4!$G$50:$G$118,"",)</f>
        <v>DEF+&lt;color=#47d110&gt;1800&lt;/color&gt;</v>
      </c>
    </row>
    <row r="137" spans="12:41" x14ac:dyDescent="0.15">
      <c r="L137">
        <f t="shared" si="33"/>
        <v>20264</v>
      </c>
      <c r="M137">
        <v>64</v>
      </c>
      <c r="N137" s="79">
        <v>64</v>
      </c>
      <c r="O137" s="82">
        <v>3000</v>
      </c>
      <c r="P137" s="82">
        <v>1017</v>
      </c>
      <c r="Q137" s="82"/>
      <c r="R137" s="124">
        <f t="shared" si="31"/>
        <v>0.45</v>
      </c>
      <c r="S137" s="94">
        <v>2</v>
      </c>
      <c r="T137" s="89">
        <v>2</v>
      </c>
      <c r="U137" s="88">
        <v>0</v>
      </c>
      <c r="V137">
        <f t="shared" si="32"/>
        <v>2</v>
      </c>
      <c r="W137" t="str" cm="1">
        <f t="array" ref="W137">"{5,1,"&amp;T137&amp;","&amp;_xlfn.CEILING.MATH(INDEX($E$5:$J$10,T137,V137)*R137,100)&amp;",0}"</f>
        <v>{5,1,2,1400,0}</v>
      </c>
      <c r="X137" t="str" cm="1">
        <f t="array" ref="X137">IF(U137=0,"","{5,1,"&amp;U137-3&amp;","&amp;INDEX($E$5:$J$10,U137,V137)/10&amp;",1}")</f>
        <v/>
      </c>
      <c r="Y137" t="str">
        <f t="array" ref="Y137">[1]!LKnum(W137:X137)</f>
        <v>{{5,1,2,1400,0}}</v>
      </c>
      <c r="Z137" s="3">
        <v>12</v>
      </c>
      <c r="AA137">
        <f t="array" ref="AA137">INT(IF(U137=0,0,INDEX($E$20:$J$25,U137,V137))+INDEX($E$20:$J$25,T137,V137))</f>
        <v>4500</v>
      </c>
      <c r="AB137" t="str" cm="1">
        <f t="array" ref="AB137">INDEX(A$5:A$10,$T137)&amp;"&lt;color=#47d110&gt;"&amp;_xlfn.CEILING.MATH(INDEX($E$5:$J$10,T137,V137)*R137,100)&amp;"&lt;/color&gt;"</f>
        <v>防御+&lt;color=#47d110&gt;1400&lt;/color&gt;</v>
      </c>
      <c r="AC137" t="str" cm="1">
        <f t="array" ref="AC137">INDEX(B$5:B$10,$T137)&amp;"&lt;color=#47d110&gt;"&amp;_xlfn.CEILING.MATH(INDEX($E$5:$J$10,T137,V137)*R137,100)&amp;"&lt;/color&gt;"</f>
        <v>防禦+&lt;color=#47d110&gt;1400&lt;/color&gt;</v>
      </c>
      <c r="AD137" t="str" cm="1">
        <f t="array" ref="AD137">INDEX(C$5:C$10,$T137)&amp;"&lt;color=#47d110&gt;"&amp;_xlfn.CEILING.MATH(INDEX($E$5:$J$10,T137,V137)*R137,100)&amp;"&lt;/color&gt;"</f>
        <v>DEF+&lt;color=#47d110&gt;1400&lt;/color&gt;</v>
      </c>
      <c r="AE137" t="str">
        <f t="array" ref="AE137">IF($U137=0,"",","&amp;INDEX(A$5:A$10,$U137)&amp;INDEX($E$34:$J$39,$U137,$V137))</f>
        <v/>
      </c>
      <c r="AF137" t="str">
        <f t="array" ref="AF137">IF($U137=0,"",","&amp;INDEX(B$5:B$10,$U137)&amp;INDEX($E$34:$J$39,$U137,$V137))</f>
        <v/>
      </c>
      <c r="AG137" t="str">
        <f t="array" ref="AG137">IF($U137=0,"",","&amp;INDEX(C$5:C$10,$U137)&amp;INDEX($E$34:$J$39,$U137,$V137))</f>
        <v/>
      </c>
      <c r="AH137" t="str">
        <f t="shared" si="34"/>
        <v>防御+&lt;color=#47d110&gt;1400&lt;/color&gt;</v>
      </c>
      <c r="AI137" t="str">
        <f t="shared" si="35"/>
        <v>防禦+&lt;color=#47d110&gt;1400&lt;/color&gt;</v>
      </c>
      <c r="AJ137" t="str">
        <f t="shared" si="36"/>
        <v>DEF+&lt;color=#47d110&gt;1400&lt;/color&gt;</v>
      </c>
      <c r="AL137" t="str">
        <f>_xlfn.XLOOKUP(AK137,Sheet4!$E$50:$E$118,Sheet4!$F$50:$F$118,"",)</f>
        <v/>
      </c>
      <c r="AM137" s="74" t="str">
        <f t="shared" si="37"/>
        <v>防御+&lt;color=#47d110&gt;1400&lt;/color&gt;</v>
      </c>
      <c r="AN137" s="74" t="str">
        <f t="shared" si="38"/>
        <v>防禦+&lt;color=#47d110&gt;1400&lt;/color&gt;</v>
      </c>
      <c r="AO137" s="74" t="str">
        <f>AJ137&amp;_xlfn.XLOOKUP(AK137,Sheet4!$E$50:$E$118,Sheet4!$G$50:$G$118,"",)</f>
        <v>DEF+&lt;color=#47d110&gt;1400&lt;/color&gt;</v>
      </c>
    </row>
    <row r="138" spans="12:41" x14ac:dyDescent="0.15">
      <c r="L138">
        <f t="shared" si="33"/>
        <v>20265</v>
      </c>
      <c r="M138">
        <v>65</v>
      </c>
      <c r="N138" s="81">
        <v>65</v>
      </c>
      <c r="O138" s="82">
        <v>3010</v>
      </c>
      <c r="P138" s="82">
        <v>2011</v>
      </c>
      <c r="Q138" s="82"/>
      <c r="R138" s="124">
        <f t="shared" si="31"/>
        <v>0.6</v>
      </c>
      <c r="S138" s="94">
        <v>2</v>
      </c>
      <c r="T138" s="89">
        <v>2</v>
      </c>
      <c r="U138" s="88">
        <v>0</v>
      </c>
      <c r="V138">
        <f t="shared" si="32"/>
        <v>2</v>
      </c>
      <c r="W138" t="str" cm="1">
        <f t="array" ref="W138">"{5,1,"&amp;T138&amp;","&amp;_xlfn.CEILING.MATH(INDEX($E$5:$J$10,T138,V138)*R138,100)&amp;",0}"</f>
        <v>{5,1,2,1800,0}</v>
      </c>
      <c r="X138" t="str" cm="1">
        <f t="array" ref="X138">IF(U138=0,"","{5,1,"&amp;U138-3&amp;","&amp;INDEX($E$5:$J$10,U138,V138)/10&amp;",1}")</f>
        <v/>
      </c>
      <c r="Y138" t="str">
        <f t="array" ref="Y138">[1]!LKnum(W138:X138)</f>
        <v>{{5,1,2,1800,0}}</v>
      </c>
      <c r="Z138" s="3">
        <v>12</v>
      </c>
      <c r="AA138">
        <f t="array" ref="AA138">INT(IF(U138=0,0,INDEX($E$20:$J$25,U138,V138))+INDEX($E$20:$J$25,T138,V138))</f>
        <v>4500</v>
      </c>
      <c r="AB138" t="str" cm="1">
        <f t="array" ref="AB138">INDEX(A$5:A$10,$T138)&amp;"&lt;color=#47d110&gt;"&amp;_xlfn.CEILING.MATH(INDEX($E$5:$J$10,T138,V138)*R138,100)&amp;"&lt;/color&gt;"</f>
        <v>防御+&lt;color=#47d110&gt;1800&lt;/color&gt;</v>
      </c>
      <c r="AC138" t="str" cm="1">
        <f t="array" ref="AC138">INDEX(B$5:B$10,$T138)&amp;"&lt;color=#47d110&gt;"&amp;_xlfn.CEILING.MATH(INDEX($E$5:$J$10,T138,V138)*R138,100)&amp;"&lt;/color&gt;"</f>
        <v>防禦+&lt;color=#47d110&gt;1800&lt;/color&gt;</v>
      </c>
      <c r="AD138" t="str" cm="1">
        <f t="array" ref="AD138">INDEX(C$5:C$10,$T138)&amp;"&lt;color=#47d110&gt;"&amp;_xlfn.CEILING.MATH(INDEX($E$5:$J$10,T138,V138)*R138,100)&amp;"&lt;/color&gt;"</f>
        <v>DEF+&lt;color=#47d110&gt;1800&lt;/color&gt;</v>
      </c>
      <c r="AE138" t="str">
        <f t="array" ref="AE138">IF($U138=0,"",","&amp;INDEX(A$5:A$10,$U138)&amp;INDEX($E$34:$J$39,$U138,$V138))</f>
        <v/>
      </c>
      <c r="AF138" t="str">
        <f t="array" ref="AF138">IF($U138=0,"",","&amp;INDEX(B$5:B$10,$U138)&amp;INDEX($E$34:$J$39,$U138,$V138))</f>
        <v/>
      </c>
      <c r="AG138" t="str">
        <f t="array" ref="AG138">IF($U138=0,"",","&amp;INDEX(C$5:C$10,$U138)&amp;INDEX($E$34:$J$39,$U138,$V138))</f>
        <v/>
      </c>
      <c r="AH138" t="str">
        <f t="shared" si="34"/>
        <v>防御+&lt;color=#47d110&gt;1800&lt;/color&gt;</v>
      </c>
      <c r="AI138" t="str">
        <f t="shared" si="35"/>
        <v>防禦+&lt;color=#47d110&gt;1800&lt;/color&gt;</v>
      </c>
      <c r="AJ138" t="str">
        <f t="shared" si="36"/>
        <v>DEF+&lt;color=#47d110&gt;1800&lt;/color&gt;</v>
      </c>
      <c r="AL138" t="str">
        <f>_xlfn.XLOOKUP(AK138,Sheet4!$E$50:$E$118,Sheet4!$F$50:$F$118,"",)</f>
        <v/>
      </c>
      <c r="AM138" s="74" t="str">
        <f t="shared" si="37"/>
        <v>防御+&lt;color=#47d110&gt;1800&lt;/color&gt;</v>
      </c>
      <c r="AN138" s="74" t="str">
        <f t="shared" si="38"/>
        <v>防禦+&lt;color=#47d110&gt;1800&lt;/color&gt;</v>
      </c>
      <c r="AO138" s="74" t="str">
        <f>AJ138&amp;_xlfn.XLOOKUP(AK138,Sheet4!$E$50:$E$118,Sheet4!$G$50:$G$118,"",)</f>
        <v>DEF+&lt;color=#47d110&gt;1800&lt;/color&gt;</v>
      </c>
    </row>
    <row r="139" spans="12:41" x14ac:dyDescent="0.15">
      <c r="L139">
        <f t="shared" si="33"/>
        <v>20266</v>
      </c>
      <c r="M139">
        <v>66</v>
      </c>
      <c r="N139" s="79">
        <v>66</v>
      </c>
      <c r="O139" s="82">
        <v>3012</v>
      </c>
      <c r="P139" s="82">
        <v>2005</v>
      </c>
      <c r="Q139" s="82"/>
      <c r="R139" s="124">
        <f t="shared" ref="R139:R202" si="39">R69</f>
        <v>0.6</v>
      </c>
      <c r="S139" s="88">
        <v>2</v>
      </c>
      <c r="T139" s="89">
        <v>3</v>
      </c>
      <c r="U139" s="88">
        <v>0</v>
      </c>
      <c r="V139">
        <f t="shared" ref="V139:V202" si="40">V69+1</f>
        <v>2</v>
      </c>
      <c r="W139" t="str" cm="1">
        <f t="array" ref="W139">"{5,1,"&amp;T139&amp;","&amp;_xlfn.CEILING.MATH(INDEX($E$5:$J$10,T139,V139)*R139,100)&amp;",0}"</f>
        <v>{5,1,3,12000,0}</v>
      </c>
      <c r="X139" t="str" cm="1">
        <f t="array" ref="X139">IF(U139=0,"","{5,1,"&amp;U139-3&amp;","&amp;INDEX($E$5:$J$10,U139,V139)/10&amp;",1}")</f>
        <v/>
      </c>
      <c r="Y139" t="str">
        <f t="array" ref="Y139">[1]!LKnum(W139:X139)</f>
        <v>{{5,1,3,12000,0}}</v>
      </c>
      <c r="Z139" s="3">
        <v>16</v>
      </c>
      <c r="AA139">
        <f t="array" ref="AA139">INT(IF(U139=0,0,INDEX($E$20:$J$25,U139,V139))+INDEX($E$20:$J$25,T139,V139))</f>
        <v>2600</v>
      </c>
      <c r="AB139" t="str" cm="1">
        <f t="array" ref="AB139">INDEX(A$5:A$10,$T139)&amp;"&lt;color=#47d110&gt;"&amp;_xlfn.CEILING.MATH(INDEX($E$5:$J$10,T139,V139)*R139,100)&amp;"&lt;/color&gt;"</f>
        <v>血量+&lt;color=#47d110&gt;12000&lt;/color&gt;</v>
      </c>
      <c r="AC139" t="str" cm="1">
        <f t="array" ref="AC139">INDEX(B$5:B$10,$T139)&amp;"&lt;color=#47d110&gt;"&amp;_xlfn.CEILING.MATH(INDEX($E$5:$J$10,T139,V139)*R139,100)&amp;"&lt;/color&gt;"</f>
        <v>血量+&lt;color=#47d110&gt;12000&lt;/color&gt;</v>
      </c>
      <c r="AD139" t="str" cm="1">
        <f t="array" ref="AD139">INDEX(C$5:C$10,$T139)&amp;"&lt;color=#47d110&gt;"&amp;_xlfn.CEILING.MATH(INDEX($E$5:$J$10,T139,V139)*R139,100)&amp;"&lt;/color&gt;"</f>
        <v>HP+&lt;color=#47d110&gt;12000&lt;/color&gt;</v>
      </c>
      <c r="AE139" t="str">
        <f t="array" ref="AE139">IF($U139=0,"",","&amp;INDEX(A$5:A$10,$U139)&amp;INDEX($E$34:$J$39,$U139,$V139))</f>
        <v/>
      </c>
      <c r="AF139" t="str">
        <f t="array" ref="AF139">IF($U139=0,"",","&amp;INDEX(B$5:B$10,$U139)&amp;INDEX($E$34:$J$39,$U139,$V139))</f>
        <v/>
      </c>
      <c r="AG139" t="str">
        <f t="array" ref="AG139">IF($U139=0,"",","&amp;INDEX(C$5:C$10,$U139)&amp;INDEX($E$34:$J$39,$U139,$V139))</f>
        <v/>
      </c>
      <c r="AH139" t="str">
        <f t="shared" si="34"/>
        <v>血量+&lt;color=#47d110&gt;12000&lt;/color&gt;</v>
      </c>
      <c r="AI139" t="str">
        <f t="shared" si="35"/>
        <v>血量+&lt;color=#47d110&gt;12000&lt;/color&gt;</v>
      </c>
      <c r="AJ139" t="str">
        <f t="shared" si="36"/>
        <v>HP+&lt;color=#47d110&gt;12000&lt;/color&gt;</v>
      </c>
      <c r="AL139" t="str">
        <f>_xlfn.XLOOKUP(AK139,Sheet4!$E$50:$E$118,Sheet4!$F$50:$F$118,"",)</f>
        <v/>
      </c>
      <c r="AM139" s="74" t="str">
        <f t="shared" si="37"/>
        <v>血量+&lt;color=#47d110&gt;12000&lt;/color&gt;</v>
      </c>
      <c r="AN139" s="74" t="str">
        <f t="shared" si="38"/>
        <v>血量+&lt;color=#47d110&gt;12000&lt;/color&gt;</v>
      </c>
      <c r="AO139" s="74" t="str">
        <f>AJ139&amp;_xlfn.XLOOKUP(AK139,Sheet4!$E$50:$E$118,Sheet4!$G$50:$G$118,"",)</f>
        <v>HP+&lt;color=#47d110&gt;12000&lt;/color&gt;</v>
      </c>
    </row>
    <row r="140" spans="12:41" x14ac:dyDescent="0.15">
      <c r="L140">
        <f t="shared" si="33"/>
        <v>20267</v>
      </c>
      <c r="M140">
        <v>67</v>
      </c>
      <c r="N140" s="81">
        <v>67</v>
      </c>
      <c r="O140" s="82">
        <v>3018</v>
      </c>
      <c r="P140" s="82">
        <v>2010</v>
      </c>
      <c r="Q140" s="82"/>
      <c r="R140" s="124">
        <f t="shared" si="39"/>
        <v>0.6</v>
      </c>
      <c r="S140" s="88">
        <v>2</v>
      </c>
      <c r="T140" s="89">
        <v>1</v>
      </c>
      <c r="U140" s="88">
        <v>0</v>
      </c>
      <c r="V140">
        <f t="shared" si="40"/>
        <v>2</v>
      </c>
      <c r="W140" t="str" cm="1">
        <f t="array" ref="W140">"{5,1,"&amp;T140&amp;","&amp;_xlfn.CEILING.MATH(INDEX($E$5:$J$10,T140,V140)*R140,100)&amp;",0}"</f>
        <v>{5,1,1,1400,0}</v>
      </c>
      <c r="X140" t="str" cm="1">
        <f t="array" ref="X140">IF(U140=0,"","{5,1,"&amp;U140-3&amp;","&amp;INDEX($E$5:$J$10,U140,V140)/10&amp;",1}")</f>
        <v/>
      </c>
      <c r="Y140" t="str">
        <f t="array" ref="Y140">[1]!LKnum(W140:X140)</f>
        <v>{{5,1,1,1400,0}}</v>
      </c>
      <c r="Z140" s="3">
        <v>16</v>
      </c>
      <c r="AA140">
        <f t="array" ref="AA140">INT(IF(U140=0,0,INDEX($E$20:$J$25,U140,V140))+INDEX($E$20:$J$25,T140,V140))</f>
        <v>2300</v>
      </c>
      <c r="AB140" t="str" cm="1">
        <f t="array" ref="AB140">INDEX(A$5:A$10,$T140)&amp;"&lt;color=#47d110&gt;"&amp;_xlfn.CEILING.MATH(INDEX($E$5:$J$10,T140,V140)*R140,100)&amp;"&lt;/color&gt;"</f>
        <v>攻击+&lt;color=#47d110&gt;1400&lt;/color&gt;</v>
      </c>
      <c r="AC140" t="str" cm="1">
        <f t="array" ref="AC140">INDEX(B$5:B$10,$T140)&amp;"&lt;color=#47d110&gt;"&amp;_xlfn.CEILING.MATH(INDEX($E$5:$J$10,T140,V140)*R140,100)&amp;"&lt;/color&gt;"</f>
        <v>攻擊+&lt;color=#47d110&gt;1400&lt;/color&gt;</v>
      </c>
      <c r="AD140" t="str" cm="1">
        <f t="array" ref="AD140">INDEX(C$5:C$10,$T140)&amp;"&lt;color=#47d110&gt;"&amp;_xlfn.CEILING.MATH(INDEX($E$5:$J$10,T140,V140)*R140,100)&amp;"&lt;/color&gt;"</f>
        <v>ATK+&lt;color=#47d110&gt;1400&lt;/color&gt;</v>
      </c>
      <c r="AE140" t="str">
        <f t="array" ref="AE140">IF($U140=0,"",","&amp;INDEX(A$5:A$10,$U140)&amp;INDEX($E$34:$J$39,$U140,$V140))</f>
        <v/>
      </c>
      <c r="AF140" t="str">
        <f t="array" ref="AF140">IF($U140=0,"",","&amp;INDEX(B$5:B$10,$U140)&amp;INDEX($E$34:$J$39,$U140,$V140))</f>
        <v/>
      </c>
      <c r="AG140" t="str">
        <f t="array" ref="AG140">IF($U140=0,"",","&amp;INDEX(C$5:C$10,$U140)&amp;INDEX($E$34:$J$39,$U140,$V140))</f>
        <v/>
      </c>
      <c r="AH140" t="str">
        <f t="shared" si="34"/>
        <v>攻击+&lt;color=#47d110&gt;1400&lt;/color&gt;</v>
      </c>
      <c r="AI140" t="str">
        <f t="shared" si="35"/>
        <v>攻擊+&lt;color=#47d110&gt;1400&lt;/color&gt;</v>
      </c>
      <c r="AJ140" t="str">
        <f t="shared" si="36"/>
        <v>ATK+&lt;color=#47d110&gt;1400&lt;/color&gt;</v>
      </c>
      <c r="AL140" t="str">
        <f>_xlfn.XLOOKUP(AK140,Sheet4!$E$50:$E$118,Sheet4!$F$50:$F$118,"",)</f>
        <v/>
      </c>
      <c r="AM140" s="74" t="str">
        <f t="shared" si="37"/>
        <v>攻击+&lt;color=#47d110&gt;1400&lt;/color&gt;</v>
      </c>
      <c r="AN140" s="74" t="str">
        <f t="shared" si="38"/>
        <v>攻擊+&lt;color=#47d110&gt;1400&lt;/color&gt;</v>
      </c>
      <c r="AO140" s="74" t="str">
        <f>AJ140&amp;_xlfn.XLOOKUP(AK140,Sheet4!$E$50:$E$118,Sheet4!$G$50:$G$118,"",)</f>
        <v>ATK+&lt;color=#47d110&gt;1400&lt;/color&gt;</v>
      </c>
    </row>
    <row r="141" spans="12:41" x14ac:dyDescent="0.15">
      <c r="L141">
        <f t="shared" si="33"/>
        <v>20268</v>
      </c>
      <c r="M141">
        <v>68</v>
      </c>
      <c r="N141" s="79">
        <v>68</v>
      </c>
      <c r="O141" s="82">
        <v>3017</v>
      </c>
      <c r="P141" s="82">
        <v>1017</v>
      </c>
      <c r="Q141" s="82"/>
      <c r="R141" s="124">
        <f t="shared" si="39"/>
        <v>0.45</v>
      </c>
      <c r="S141" s="88">
        <v>2</v>
      </c>
      <c r="T141" s="89">
        <v>1</v>
      </c>
      <c r="U141" s="88">
        <v>0</v>
      </c>
      <c r="V141">
        <f t="shared" si="40"/>
        <v>2</v>
      </c>
      <c r="W141" t="str" cm="1">
        <f t="array" ref="W141">"{5,1,"&amp;T141&amp;","&amp;_xlfn.CEILING.MATH(INDEX($E$5:$J$10,T141,V141)*R141,100)&amp;",0}"</f>
        <v>{5,1,1,1100,0}</v>
      </c>
      <c r="X141" t="str" cm="1">
        <f t="array" ref="X141">IF(U141=0,"","{5,1,"&amp;U141-3&amp;","&amp;INDEX($E$5:$J$10,U141,V141)/10&amp;",1}")</f>
        <v/>
      </c>
      <c r="Y141" t="str">
        <f t="array" ref="Y141">[1]!LKnum(W141:X141)</f>
        <v>{{5,1,1,1100,0}}</v>
      </c>
      <c r="Z141" s="3">
        <v>12</v>
      </c>
      <c r="AA141">
        <f t="array" ref="AA141">INT(IF(U141=0,0,INDEX($E$20:$J$25,U141,V141))+INDEX($E$20:$J$25,T141,V141))</f>
        <v>2300</v>
      </c>
      <c r="AB141" t="str" cm="1">
        <f t="array" ref="AB141">INDEX(A$5:A$10,$T141)&amp;"&lt;color=#47d110&gt;"&amp;_xlfn.CEILING.MATH(INDEX($E$5:$J$10,T141,V141)*R141,100)&amp;"&lt;/color&gt;"</f>
        <v>攻击+&lt;color=#47d110&gt;1100&lt;/color&gt;</v>
      </c>
      <c r="AC141" t="str" cm="1">
        <f t="array" ref="AC141">INDEX(B$5:B$10,$T141)&amp;"&lt;color=#47d110&gt;"&amp;_xlfn.CEILING.MATH(INDEX($E$5:$J$10,T141,V141)*R141,100)&amp;"&lt;/color&gt;"</f>
        <v>攻擊+&lt;color=#47d110&gt;1100&lt;/color&gt;</v>
      </c>
      <c r="AD141" t="str" cm="1">
        <f t="array" ref="AD141">INDEX(C$5:C$10,$T141)&amp;"&lt;color=#47d110&gt;"&amp;_xlfn.CEILING.MATH(INDEX($E$5:$J$10,T141,V141)*R141,100)&amp;"&lt;/color&gt;"</f>
        <v>ATK+&lt;color=#47d110&gt;1100&lt;/color&gt;</v>
      </c>
      <c r="AE141" t="str">
        <f t="array" ref="AE141">IF($U141=0,"",","&amp;INDEX(A$5:A$10,$U141)&amp;INDEX($E$34:$J$39,$U141,$V141))</f>
        <v/>
      </c>
      <c r="AF141" t="str">
        <f t="array" ref="AF141">IF($U141=0,"",","&amp;INDEX(B$5:B$10,$U141)&amp;INDEX($E$34:$J$39,$U141,$V141))</f>
        <v/>
      </c>
      <c r="AG141" t="str">
        <f t="array" ref="AG141">IF($U141=0,"",","&amp;INDEX(C$5:C$10,$U141)&amp;INDEX($E$34:$J$39,$U141,$V141))</f>
        <v/>
      </c>
      <c r="AH141" t="str">
        <f t="shared" si="34"/>
        <v>攻击+&lt;color=#47d110&gt;1100&lt;/color&gt;</v>
      </c>
      <c r="AI141" t="str">
        <f t="shared" si="35"/>
        <v>攻擊+&lt;color=#47d110&gt;1100&lt;/color&gt;</v>
      </c>
      <c r="AJ141" t="str">
        <f t="shared" si="36"/>
        <v>ATK+&lt;color=#47d110&gt;1100&lt;/color&gt;</v>
      </c>
      <c r="AL141" t="str">
        <f>_xlfn.XLOOKUP(AK141,Sheet4!$E$50:$E$118,Sheet4!$F$50:$F$118,"",)</f>
        <v/>
      </c>
      <c r="AM141" s="74" t="str">
        <f t="shared" si="37"/>
        <v>攻击+&lt;color=#47d110&gt;1100&lt;/color&gt;</v>
      </c>
      <c r="AN141" s="74" t="str">
        <f t="shared" si="38"/>
        <v>攻擊+&lt;color=#47d110&gt;1100&lt;/color&gt;</v>
      </c>
      <c r="AO141" s="74" t="str">
        <f>AJ141&amp;_xlfn.XLOOKUP(AK141,Sheet4!$E$50:$E$118,Sheet4!$G$50:$G$118,"",)</f>
        <v>ATK+&lt;color=#47d110&gt;1100&lt;/color&gt;</v>
      </c>
    </row>
    <row r="142" spans="12:41" x14ac:dyDescent="0.15">
      <c r="L142">
        <f t="shared" si="33"/>
        <v>20269</v>
      </c>
      <c r="M142">
        <v>69</v>
      </c>
      <c r="N142" s="81">
        <v>69</v>
      </c>
      <c r="O142" s="83">
        <v>2012</v>
      </c>
      <c r="P142" s="83">
        <v>2011</v>
      </c>
      <c r="Q142" s="83"/>
      <c r="R142" s="124">
        <f t="shared" si="39"/>
        <v>0.45</v>
      </c>
      <c r="S142" s="88">
        <v>2</v>
      </c>
      <c r="T142" s="89">
        <v>2</v>
      </c>
      <c r="U142" s="88">
        <v>0</v>
      </c>
      <c r="V142">
        <f t="shared" si="40"/>
        <v>2</v>
      </c>
      <c r="W142" t="str" cm="1">
        <f t="array" ref="W142">"{5,1,"&amp;T142&amp;","&amp;_xlfn.CEILING.MATH(INDEX($E$5:$J$10,T142,V142)*R142,100)&amp;",0}"</f>
        <v>{5,1,2,1400,0}</v>
      </c>
      <c r="X142" t="str" cm="1">
        <f t="array" ref="X142">IF(U142=0,"","{5,1,"&amp;U142-3&amp;","&amp;INDEX($E$5:$J$10,U142,V142)/10&amp;",1}")</f>
        <v/>
      </c>
      <c r="Y142" t="str">
        <f t="array" ref="Y142">[1]!LKnum(W142:X142)</f>
        <v>{{5,1,2,1400,0}}</v>
      </c>
      <c r="Z142" s="3">
        <v>16</v>
      </c>
      <c r="AA142">
        <f t="array" ref="AA142">INT(IF(U142=0,0,INDEX($E$20:$J$25,U142,V142))+INDEX($E$20:$J$25,T142,V142))</f>
        <v>4500</v>
      </c>
      <c r="AB142" t="str" cm="1">
        <f t="array" ref="AB142">INDEX(A$5:A$10,$T142)&amp;"&lt;color=#47d110&gt;"&amp;_xlfn.CEILING.MATH(INDEX($E$5:$J$10,T142,V142)*R142,100)&amp;"&lt;/color&gt;"</f>
        <v>防御+&lt;color=#47d110&gt;1400&lt;/color&gt;</v>
      </c>
      <c r="AC142" t="str" cm="1">
        <f t="array" ref="AC142">INDEX(B$5:B$10,$T142)&amp;"&lt;color=#47d110&gt;"&amp;_xlfn.CEILING.MATH(INDEX($E$5:$J$10,T142,V142)*R142,100)&amp;"&lt;/color&gt;"</f>
        <v>防禦+&lt;color=#47d110&gt;1400&lt;/color&gt;</v>
      </c>
      <c r="AD142" t="str" cm="1">
        <f t="array" ref="AD142">INDEX(C$5:C$10,$T142)&amp;"&lt;color=#47d110&gt;"&amp;_xlfn.CEILING.MATH(INDEX($E$5:$J$10,T142,V142)*R142,100)&amp;"&lt;/color&gt;"</f>
        <v>DEF+&lt;color=#47d110&gt;1400&lt;/color&gt;</v>
      </c>
      <c r="AE142" t="str">
        <f t="array" ref="AE142">IF($U142=0,"",","&amp;INDEX(A$5:A$10,$U142)&amp;INDEX($E$34:$J$39,$U142,$V142))</f>
        <v/>
      </c>
      <c r="AF142" t="str">
        <f t="array" ref="AF142">IF($U142=0,"",","&amp;INDEX(B$5:B$10,$U142)&amp;INDEX($E$34:$J$39,$U142,$V142))</f>
        <v/>
      </c>
      <c r="AG142" t="str">
        <f t="array" ref="AG142">IF($U142=0,"",","&amp;INDEX(C$5:C$10,$U142)&amp;INDEX($E$34:$J$39,$U142,$V142))</f>
        <v/>
      </c>
      <c r="AH142" t="str">
        <f t="shared" si="34"/>
        <v>防御+&lt;color=#47d110&gt;1400&lt;/color&gt;</v>
      </c>
      <c r="AI142" t="str">
        <f t="shared" si="35"/>
        <v>防禦+&lt;color=#47d110&gt;1400&lt;/color&gt;</v>
      </c>
      <c r="AJ142" t="str">
        <f t="shared" si="36"/>
        <v>DEF+&lt;color=#47d110&gt;1400&lt;/color&gt;</v>
      </c>
      <c r="AL142" t="str">
        <f>_xlfn.XLOOKUP(AK142,Sheet4!$E$50:$E$118,Sheet4!$F$50:$F$118,"",)</f>
        <v/>
      </c>
      <c r="AM142" s="74" t="str">
        <f t="shared" si="37"/>
        <v>防御+&lt;color=#47d110&gt;1400&lt;/color&gt;</v>
      </c>
      <c r="AN142" s="74" t="str">
        <f t="shared" si="38"/>
        <v>防禦+&lt;color=#47d110&gt;1400&lt;/color&gt;</v>
      </c>
      <c r="AO142" s="74" t="str">
        <f>AJ142&amp;_xlfn.XLOOKUP(AK142,Sheet4!$E$50:$E$118,Sheet4!$G$50:$G$118,"",)</f>
        <v>DEF+&lt;color=#47d110&gt;1400&lt;/color&gt;</v>
      </c>
    </row>
    <row r="143" spans="12:41" x14ac:dyDescent="0.15">
      <c r="L143">
        <f t="shared" si="33"/>
        <v>20270</v>
      </c>
      <c r="M143">
        <v>70</v>
      </c>
      <c r="N143" s="79">
        <v>70</v>
      </c>
      <c r="O143" s="82">
        <v>4024</v>
      </c>
      <c r="P143" s="82">
        <v>4027</v>
      </c>
      <c r="Q143" s="82"/>
      <c r="R143" s="124">
        <f t="shared" si="39"/>
        <v>1.1499999999999999</v>
      </c>
      <c r="S143" s="88">
        <v>2</v>
      </c>
      <c r="T143" s="89">
        <v>3</v>
      </c>
      <c r="U143" s="88">
        <v>0</v>
      </c>
      <c r="V143">
        <f t="shared" si="40"/>
        <v>2</v>
      </c>
      <c r="W143" t="str" cm="1">
        <f t="array" ref="W143">"{5,1,"&amp;T143&amp;","&amp;_xlfn.CEILING.MATH(INDEX($E$5:$J$10,T143,V143)*R143,100)&amp;",0}"</f>
        <v>{5,1,3,23000,0}</v>
      </c>
      <c r="X143" t="str" cm="1">
        <f t="array" ref="X143">IF(U143=0,"","{5,1,"&amp;U143-3&amp;","&amp;INDEX($E$5:$J$10,U143,V143)/10&amp;",1}")</f>
        <v/>
      </c>
      <c r="Y143" t="str">
        <f t="array" ref="Y143">[1]!LKnum(W143:X143)</f>
        <v>{{5,1,3,23000,0}}</v>
      </c>
      <c r="Z143" s="3">
        <v>16</v>
      </c>
      <c r="AA143">
        <f t="array" ref="AA143">INT(IF(U143=0,0,INDEX($E$20:$J$25,U143,V143))+INDEX($E$20:$J$25,T143,V143))</f>
        <v>2600</v>
      </c>
      <c r="AB143" t="str" cm="1">
        <f t="array" ref="AB143">INDEX(A$5:A$10,$T143)&amp;"&lt;color=#47d110&gt;"&amp;_xlfn.CEILING.MATH(INDEX($E$5:$J$10,T143,V143)*R143,100)&amp;"&lt;/color&gt;"</f>
        <v>血量+&lt;color=#47d110&gt;23000&lt;/color&gt;</v>
      </c>
      <c r="AC143" t="str" cm="1">
        <f t="array" ref="AC143">INDEX(B$5:B$10,$T143)&amp;"&lt;color=#47d110&gt;"&amp;_xlfn.CEILING.MATH(INDEX($E$5:$J$10,T143,V143)*R143,100)&amp;"&lt;/color&gt;"</f>
        <v>血量+&lt;color=#47d110&gt;23000&lt;/color&gt;</v>
      </c>
      <c r="AD143" t="str" cm="1">
        <f t="array" ref="AD143">INDEX(C$5:C$10,$T143)&amp;"&lt;color=#47d110&gt;"&amp;_xlfn.CEILING.MATH(INDEX($E$5:$J$10,T143,V143)*R143,100)&amp;"&lt;/color&gt;"</f>
        <v>HP+&lt;color=#47d110&gt;23000&lt;/color&gt;</v>
      </c>
      <c r="AE143" t="str">
        <f t="array" ref="AE143">IF($U143=0,"",","&amp;INDEX(A$5:A$10,$U143)&amp;INDEX($E$34:$J$39,$U143,$V143))</f>
        <v/>
      </c>
      <c r="AF143" t="str">
        <f t="array" ref="AF143">IF($U143=0,"",","&amp;INDEX(B$5:B$10,$U143)&amp;INDEX($E$34:$J$39,$U143,$V143))</f>
        <v/>
      </c>
      <c r="AG143" t="str">
        <f t="array" ref="AG143">IF($U143=0,"",","&amp;INDEX(C$5:C$10,$U143)&amp;INDEX($E$34:$J$39,$U143,$V143))</f>
        <v/>
      </c>
      <c r="AH143" t="str">
        <f t="shared" si="34"/>
        <v>血量+&lt;color=#47d110&gt;23000&lt;/color&gt;</v>
      </c>
      <c r="AI143" t="str">
        <f t="shared" si="35"/>
        <v>血量+&lt;color=#47d110&gt;23000&lt;/color&gt;</v>
      </c>
      <c r="AJ143" t="str">
        <f t="shared" si="36"/>
        <v>HP+&lt;color=#47d110&gt;23000&lt;/color&gt;</v>
      </c>
      <c r="AL143" t="str">
        <f>_xlfn.XLOOKUP(AK143,Sheet4!$E$50:$E$118,Sheet4!$F$50:$F$118,"",)</f>
        <v/>
      </c>
      <c r="AM143" s="74" t="str">
        <f t="shared" si="37"/>
        <v>血量+&lt;color=#47d110&gt;23000&lt;/color&gt;</v>
      </c>
      <c r="AN143" s="74" t="str">
        <f t="shared" si="38"/>
        <v>血量+&lt;color=#47d110&gt;23000&lt;/color&gt;</v>
      </c>
      <c r="AO143" s="74" t="str">
        <f>AJ143&amp;_xlfn.XLOOKUP(AK143,Sheet4!$E$50:$E$118,Sheet4!$G$50:$G$118,"",)</f>
        <v>HP+&lt;color=#47d110&gt;23000&lt;/color&gt;</v>
      </c>
    </row>
    <row r="144" spans="12:41" x14ac:dyDescent="0.15">
      <c r="L144">
        <f t="shared" si="33"/>
        <v>30151</v>
      </c>
      <c r="M144">
        <v>1</v>
      </c>
      <c r="N144" s="79">
        <v>1</v>
      </c>
      <c r="O144" s="80">
        <v>4033</v>
      </c>
      <c r="P144" s="80">
        <v>4025</v>
      </c>
      <c r="Q144" s="80">
        <v>4024</v>
      </c>
      <c r="R144" s="124">
        <f t="shared" si="39"/>
        <v>1.1499999999999999</v>
      </c>
      <c r="S144" s="88">
        <v>15</v>
      </c>
      <c r="T144" s="89">
        <v>1</v>
      </c>
      <c r="U144" s="88">
        <v>4</v>
      </c>
      <c r="V144">
        <f t="shared" si="40"/>
        <v>3</v>
      </c>
      <c r="W144" t="str" cm="1">
        <f t="array" ref="W144">"{5,1,"&amp;T144&amp;","&amp;_xlfn.CEILING.MATH(INDEX($E$5:$J$10,T144,V144)*R144,100)&amp;",0}"</f>
        <v>{5,1,1,25300,0}</v>
      </c>
      <c r="X144" t="str" cm="1">
        <f t="array" ref="X144">IF(U144=0,"","{5,1,"&amp;U144-3&amp;","&amp;INDEX($E$5:$J$10,U144,V144)/10&amp;",1}")</f>
        <v>{5,1,1,3,1}</v>
      </c>
      <c r="Y144" t="str">
        <f t="array" ref="Y144">[1]!LKnum(W144:X144)</f>
        <v>{{5,1,1,25300,0}|{5,1,1,3,1}}</v>
      </c>
      <c r="Z144">
        <v>0</v>
      </c>
      <c r="AA144">
        <f t="array" ref="AA144">INT(IF(U144=0,0,INDEX($E$20:$J$25,U144,V144))+INDEX($E$20:$J$25,T144,V144))</f>
        <v>22000</v>
      </c>
      <c r="AB144" t="str" cm="1">
        <f t="array" ref="AB144">INDEX(A$5:A$10,$T144)&amp;"&lt;color=#47d110&gt;"&amp;_xlfn.CEILING.MATH(INDEX($E$5:$J$10,T144,V144)*R144,100)&amp;"&lt;/color&gt;"</f>
        <v>攻击+&lt;color=#47d110&gt;25300&lt;/color&gt;</v>
      </c>
      <c r="AC144" t="str" cm="1">
        <f t="array" ref="AC144">INDEX(B$5:B$10,$T144)&amp;"&lt;color=#47d110&gt;"&amp;_xlfn.CEILING.MATH(INDEX($E$5:$J$10,T144,V144)*R144,100)&amp;"&lt;/color&gt;"</f>
        <v>攻擊+&lt;color=#47d110&gt;25300&lt;/color&gt;</v>
      </c>
      <c r="AD144" t="str" cm="1">
        <f t="array" ref="AD144">INDEX(C$5:C$10,$T144)&amp;"&lt;color=#47d110&gt;"&amp;_xlfn.CEILING.MATH(INDEX($E$5:$J$10,T144,V144)*R144,100)&amp;"&lt;/color&gt;"</f>
        <v>ATK+&lt;color=#47d110&gt;25300&lt;/color&gt;</v>
      </c>
      <c r="AE144" t="str">
        <f t="array" ref="AE144">IF($U144=0,"",","&amp;INDEX(A$5:A$10,$U144)&amp;INDEX($E$34:$J$39,$U144,$V144))</f>
        <v>,同时攻击+&lt;color=#47d110&gt;3.0%&lt;/color&gt;</v>
      </c>
      <c r="AF144" t="str">
        <f t="array" ref="AF144">IF($U144=0,"",","&amp;INDEX(B$5:B$10,$U144)&amp;INDEX($E$34:$J$39,$U144,$V144))</f>
        <v>,同時攻擊+&lt;color=#47d110&gt;3.0%&lt;/color&gt;</v>
      </c>
      <c r="AG144" t="str">
        <f t="array" ref="AG144">IF($U144=0,"",","&amp;INDEX(C$5:C$10,$U144)&amp;INDEX($E$34:$J$39,$U144,$V144))</f>
        <v>,And ATK+&lt;color=#47d110&gt;3.0%&lt;/color&gt;</v>
      </c>
      <c r="AH144" t="str">
        <f t="shared" si="34"/>
        <v>攻击+&lt;color=#47d110&gt;25300&lt;/color&gt;,同时攻击+&lt;color=#47d110&gt;3.0%&lt;/color&gt;</v>
      </c>
      <c r="AI144" t="str">
        <f t="shared" si="35"/>
        <v>攻擊+&lt;color=#47d110&gt;25300&lt;/color&gt;,同時攻擊+&lt;color=#47d110&gt;3.0%&lt;/color&gt;</v>
      </c>
      <c r="AJ144" t="str">
        <f t="shared" si="36"/>
        <v>ATK+&lt;color=#47d110&gt;25300&lt;/color&gt;,And ATK+&lt;color=#47d110&gt;3.0%&lt;/color&gt;</v>
      </c>
      <c r="AK144">
        <v>3000002</v>
      </c>
      <c r="AL144" t="str">
        <f>_xlfn.XLOOKUP(AK144,Sheet4!$E$50:$E$118,Sheet4!$F$50:$F$118,"",)</f>
        <v>,获得&lt;color=#47d110&gt;8%&lt;/color&gt;吸血效果</v>
      </c>
      <c r="AM144" s="74" t="str">
        <f t="shared" si="37"/>
        <v>攻击+&lt;color=#47d110&gt;25300&lt;/color&gt;,同时攻击+&lt;color=#47d110&gt;3.0%&lt;/color&gt;,获得&lt;color=#47d110&gt;8%&lt;/color&gt;吸血效果</v>
      </c>
      <c r="AN144" s="74" t="str">
        <f t="shared" si="38"/>
        <v>攻擊+&lt;color=#47d110&gt;25300&lt;/color&gt;,同時攻擊+&lt;color=#47d110&gt;3.0%&lt;/color&gt;,获得&lt;color=#47d110&gt;8%&lt;/color&gt;吸血效果</v>
      </c>
      <c r="AO144" s="74" t="str">
        <f>AJ144&amp;_xlfn.XLOOKUP(AK144,Sheet4!$E$50:$E$118,Sheet4!$G$50:$G$118,"",)</f>
        <v>ATK+&lt;color=#47d110&gt;25300&lt;/color&gt;,And ATK+&lt;color=#47d110&gt;3.0%&lt;/color&gt;, with &lt;color=#47d110&gt;8%&lt;/color&gt; lifesteal effects</v>
      </c>
    </row>
    <row r="145" spans="12:41" x14ac:dyDescent="0.15">
      <c r="L145">
        <f t="shared" si="33"/>
        <v>30512</v>
      </c>
      <c r="M145">
        <v>2</v>
      </c>
      <c r="N145" s="79">
        <v>2</v>
      </c>
      <c r="O145" s="80">
        <v>4032</v>
      </c>
      <c r="P145" s="80">
        <v>4028</v>
      </c>
      <c r="Q145" s="80">
        <v>4022</v>
      </c>
      <c r="R145" s="124">
        <f t="shared" si="39"/>
        <v>1.1499999999999999</v>
      </c>
      <c r="S145" s="88">
        <v>51</v>
      </c>
      <c r="T145" s="89">
        <v>2</v>
      </c>
      <c r="U145" s="88">
        <v>5</v>
      </c>
      <c r="V145">
        <f t="shared" si="40"/>
        <v>3</v>
      </c>
      <c r="W145" t="str" cm="1">
        <f t="array" ref="W145">"{5,1,"&amp;T145&amp;","&amp;_xlfn.CEILING.MATH(INDEX($E$5:$J$10,T145,V145)*R145,100)&amp;",0}"</f>
        <v>{5,1,2,31100,0}</v>
      </c>
      <c r="X145" t="str" cm="1">
        <f t="array" ref="X145">IF(U145=0,"","{5,1,"&amp;U145-3&amp;","&amp;INDEX($E$5:$J$10,U145,V145)/10&amp;",1}")</f>
        <v>{5,1,2,3,1}</v>
      </c>
      <c r="Y145" t="str">
        <f t="array" ref="Y145">[1]!LKnum(W145:X145)</f>
        <v>{{5,1,2,31100,0}|{5,1,2,3,1}}</v>
      </c>
      <c r="Z145">
        <v>0</v>
      </c>
      <c r="AA145">
        <f t="array" ref="AA145">INT(IF(U145=0,0,INDEX($E$20:$J$25,U145,V145))+INDEX($E$20:$J$25,T145,V145))</f>
        <v>40500</v>
      </c>
      <c r="AB145" t="str" cm="1">
        <f t="array" ref="AB145">INDEX(A$5:A$10,$T145)&amp;"&lt;color=#47d110&gt;"&amp;_xlfn.CEILING.MATH(INDEX($E$5:$J$10,T145,V145)*R145,100)&amp;"&lt;/color&gt;"</f>
        <v>防御+&lt;color=#47d110&gt;31100&lt;/color&gt;</v>
      </c>
      <c r="AC145" t="str" cm="1">
        <f t="array" ref="AC145">INDEX(B$5:B$10,$T145)&amp;"&lt;color=#47d110&gt;"&amp;_xlfn.CEILING.MATH(INDEX($E$5:$J$10,T145,V145)*R145,100)&amp;"&lt;/color&gt;"</f>
        <v>防禦+&lt;color=#47d110&gt;31100&lt;/color&gt;</v>
      </c>
      <c r="AD145" t="str" cm="1">
        <f t="array" ref="AD145">INDEX(C$5:C$10,$T145)&amp;"&lt;color=#47d110&gt;"&amp;_xlfn.CEILING.MATH(INDEX($E$5:$J$10,T145,V145)*R145,100)&amp;"&lt;/color&gt;"</f>
        <v>DEF+&lt;color=#47d110&gt;31100&lt;/color&gt;</v>
      </c>
      <c r="AE145" t="str">
        <f t="array" ref="AE145">IF($U145=0,"",","&amp;INDEX(A$5:A$10,$U145)&amp;INDEX($E$34:$J$39,$U145,$V145))</f>
        <v>,同时防御+&lt;color=#47d110&gt;3.0%&lt;/color&gt;</v>
      </c>
      <c r="AF145" t="str">
        <f t="array" ref="AF145">IF($U145=0,"",","&amp;INDEX(B$5:B$10,$U145)&amp;INDEX($E$34:$J$39,$U145,$V145))</f>
        <v>,同時防禦+&lt;color=#47d110&gt;3.0%&lt;/color&gt;</v>
      </c>
      <c r="AG145" t="str">
        <f t="array" ref="AG145">IF($U145=0,"",","&amp;INDEX(C$5:C$10,$U145)&amp;INDEX($E$34:$J$39,$U145,$V145))</f>
        <v>,And DEF+&lt;color=#47d110&gt;3.0%&lt;/color&gt;</v>
      </c>
      <c r="AH145" t="str">
        <f t="shared" si="34"/>
        <v>防御+&lt;color=#47d110&gt;31100&lt;/color&gt;,同时防御+&lt;color=#47d110&gt;3.0%&lt;/color&gt;</v>
      </c>
      <c r="AI145" t="str">
        <f t="shared" si="35"/>
        <v>防禦+&lt;color=#47d110&gt;31100&lt;/color&gt;,同時防禦+&lt;color=#47d110&gt;3.0%&lt;/color&gt;</v>
      </c>
      <c r="AJ145" t="str">
        <f t="shared" si="36"/>
        <v>DEF+&lt;color=#47d110&gt;31100&lt;/color&gt;,And DEF+&lt;color=#47d110&gt;3.0%&lt;/color&gt;</v>
      </c>
      <c r="AK145">
        <v>3000005</v>
      </c>
      <c r="AL145" t="str">
        <f>_xlfn.XLOOKUP(AK145,Sheet4!$E$50:$E$118,Sheet4!$F$50:$F$118,"",)</f>
        <v>,开局会获得一个护盾，吸收生命上限&lt;color=#47d110&gt;15.5%&lt;/color&gt;伤害</v>
      </c>
      <c r="AM145" s="74" t="str">
        <f t="shared" si="37"/>
        <v>防御+&lt;color=#47d110&gt;31100&lt;/color&gt;,同时防御+&lt;color=#47d110&gt;3.0%&lt;/color&gt;,开局会获得一个护盾，吸收生命上限&lt;color=#47d110&gt;15.5%&lt;/color&gt;伤害</v>
      </c>
      <c r="AN145" s="74" t="str">
        <f t="shared" si="38"/>
        <v>防禦+&lt;color=#47d110&gt;31100&lt;/color&gt;,同時防禦+&lt;color=#47d110&gt;3.0%&lt;/color&gt;,开局会获得一个护盾，吸收生命上限&lt;color=#47d110&gt;15.5%&lt;/color&gt;伤害</v>
      </c>
      <c r="AO145" s="74" t="str">
        <f>AJ145&amp;_xlfn.XLOOKUP(AK145,Sheet4!$E$50:$E$118,Sheet4!$G$50:$G$118,"",)</f>
        <v>DEF+&lt;color=#47d110&gt;31100&lt;/color&gt;,And DEF+&lt;color=#47d110&gt;3.0%&lt;/color&gt;, with a shield received at the beginning of a battle that absorbs damage up to &lt;color=#47d110&gt;15.5%&lt;/color&gt; Max HP</v>
      </c>
    </row>
    <row r="146" spans="12:41" x14ac:dyDescent="0.15">
      <c r="L146">
        <f t="shared" si="33"/>
        <v>30723</v>
      </c>
      <c r="M146">
        <v>3</v>
      </c>
      <c r="N146" s="81">
        <v>3</v>
      </c>
      <c r="O146" s="80">
        <v>4041</v>
      </c>
      <c r="P146" s="80">
        <v>4037</v>
      </c>
      <c r="Q146" s="80">
        <v>4032</v>
      </c>
      <c r="R146" s="124">
        <f t="shared" si="39"/>
        <v>1.1499999999999999</v>
      </c>
      <c r="S146" s="88">
        <v>72</v>
      </c>
      <c r="T146" s="89">
        <v>2</v>
      </c>
      <c r="U146" s="88">
        <v>5</v>
      </c>
      <c r="V146">
        <f t="shared" si="40"/>
        <v>3</v>
      </c>
      <c r="W146" t="str" cm="1">
        <f t="array" ref="W146">"{5,1,"&amp;T146&amp;","&amp;_xlfn.CEILING.MATH(INDEX($E$5:$J$10,T146,V146)*R146,100)&amp;",0}"</f>
        <v>{5,1,2,31100,0}</v>
      </c>
      <c r="X146" t="str" cm="1">
        <f t="array" ref="X146">IF(U146=0,"","{5,1,"&amp;U146-3&amp;","&amp;INDEX($E$5:$J$10,U146,V146)/10&amp;",1}")</f>
        <v>{5,1,2,3,1}</v>
      </c>
      <c r="Y146" t="str">
        <f t="array" ref="Y146">[1]!LKnum(W146:X146)</f>
        <v>{{5,1,2,31100,0}|{5,1,2,3,1}}</v>
      </c>
      <c r="Z146">
        <v>0</v>
      </c>
      <c r="AA146">
        <f t="array" ref="AA146">INT(IF(U146=0,0,INDEX($E$20:$J$25,U146,V146))+INDEX($E$20:$J$25,T146,V146))</f>
        <v>40500</v>
      </c>
      <c r="AB146" t="str" cm="1">
        <f t="array" ref="AB146">INDEX(A$5:A$10,$T146)&amp;"&lt;color=#47d110&gt;"&amp;_xlfn.CEILING.MATH(INDEX($E$5:$J$10,T146,V146)*R146,100)&amp;"&lt;/color&gt;"</f>
        <v>防御+&lt;color=#47d110&gt;31100&lt;/color&gt;</v>
      </c>
      <c r="AC146" t="str" cm="1">
        <f t="array" ref="AC146">INDEX(B$5:B$10,$T146)&amp;"&lt;color=#47d110&gt;"&amp;_xlfn.CEILING.MATH(INDEX($E$5:$J$10,T146,V146)*R146,100)&amp;"&lt;/color&gt;"</f>
        <v>防禦+&lt;color=#47d110&gt;31100&lt;/color&gt;</v>
      </c>
      <c r="AD146" t="str" cm="1">
        <f t="array" ref="AD146">INDEX(C$5:C$10,$T146)&amp;"&lt;color=#47d110&gt;"&amp;_xlfn.CEILING.MATH(INDEX($E$5:$J$10,T146,V146)*R146,100)&amp;"&lt;/color&gt;"</f>
        <v>DEF+&lt;color=#47d110&gt;31100&lt;/color&gt;</v>
      </c>
      <c r="AE146" t="str">
        <f t="array" ref="AE146">IF($U146=0,"",","&amp;INDEX(A$5:A$10,$U146)&amp;INDEX($E$34:$J$39,$U146,$V146))</f>
        <v>,同时防御+&lt;color=#47d110&gt;3.0%&lt;/color&gt;</v>
      </c>
      <c r="AF146" t="str">
        <f t="array" ref="AF146">IF($U146=0,"",","&amp;INDEX(B$5:B$10,$U146)&amp;INDEX($E$34:$J$39,$U146,$V146))</f>
        <v>,同時防禦+&lt;color=#47d110&gt;3.0%&lt;/color&gt;</v>
      </c>
      <c r="AG146" t="str">
        <f t="array" ref="AG146">IF($U146=0,"",","&amp;INDEX(C$5:C$10,$U146)&amp;INDEX($E$34:$J$39,$U146,$V146))</f>
        <v>,And DEF+&lt;color=#47d110&gt;3.0%&lt;/color&gt;</v>
      </c>
      <c r="AH146" t="str">
        <f t="shared" si="34"/>
        <v>防御+&lt;color=#47d110&gt;31100&lt;/color&gt;,同时防御+&lt;color=#47d110&gt;3.0%&lt;/color&gt;</v>
      </c>
      <c r="AI146" t="str">
        <f t="shared" si="35"/>
        <v>防禦+&lt;color=#47d110&gt;31100&lt;/color&gt;,同時防禦+&lt;color=#47d110&gt;3.0%&lt;/color&gt;</v>
      </c>
      <c r="AJ146" t="str">
        <f t="shared" si="36"/>
        <v>DEF+&lt;color=#47d110&gt;31100&lt;/color&gt;,And DEF+&lt;color=#47d110&gt;3.0%&lt;/color&gt;</v>
      </c>
      <c r="AK146">
        <v>3000008</v>
      </c>
      <c r="AL146" t="str">
        <f>_xlfn.XLOOKUP(AK146,Sheet4!$E$50:$E$118,Sheet4!$F$50:$F$118,"",)</f>
        <v>,首次血量低于60%会获得&lt;color=#47d110&gt;23%&lt;/color&gt;伤害减免持续5秒</v>
      </c>
      <c r="AM146" s="74" t="str">
        <f t="shared" si="37"/>
        <v>防御+&lt;color=#47d110&gt;31100&lt;/color&gt;,同时防御+&lt;color=#47d110&gt;3.0%&lt;/color&gt;,首次血量低于60%会获得&lt;color=#47d110&gt;23%&lt;/color&gt;伤害减免持续5秒</v>
      </c>
      <c r="AN146" s="74" t="str">
        <f t="shared" si="38"/>
        <v>防禦+&lt;color=#47d110&gt;31100&lt;/color&gt;,同時防禦+&lt;color=#47d110&gt;3.0%&lt;/color&gt;,首次血量低于60%会获得&lt;color=#47d110&gt;23%&lt;/color&gt;伤害减免持续5秒</v>
      </c>
      <c r="AO146" s="74" t="str">
        <f>AJ146&amp;_xlfn.XLOOKUP(AK146,Sheet4!$E$50:$E$118,Sheet4!$G$50:$G$118,"",)</f>
        <v>DEF+&lt;color=#47d110&gt;31100&lt;/color&gt;,And DEF+&lt;color=#47d110&gt;3.0%&lt;/color&gt;&lt;color=#47d110&gt;23%&lt;/color&gt; additional damage reduction for 5 seconds when HP is below 60% for the first time</v>
      </c>
    </row>
    <row r="147" spans="12:41" x14ac:dyDescent="0.15">
      <c r="L147">
        <f t="shared" si="33"/>
        <v>30594</v>
      </c>
      <c r="M147">
        <v>4</v>
      </c>
      <c r="N147" s="79">
        <v>4</v>
      </c>
      <c r="O147" s="80">
        <v>4042</v>
      </c>
      <c r="P147" s="80">
        <v>4037</v>
      </c>
      <c r="Q147" s="80">
        <v>4007</v>
      </c>
      <c r="R147" s="124">
        <f t="shared" si="39"/>
        <v>1.1499999999999999</v>
      </c>
      <c r="S147" s="88">
        <v>59</v>
      </c>
      <c r="T147" s="89">
        <v>2</v>
      </c>
      <c r="U147" s="88">
        <v>5</v>
      </c>
      <c r="V147">
        <f t="shared" si="40"/>
        <v>3</v>
      </c>
      <c r="W147" t="str" cm="1">
        <f t="array" ref="W147">"{5,1,"&amp;T147&amp;","&amp;_xlfn.CEILING.MATH(INDEX($E$5:$J$10,T147,V147)*R147,100)&amp;",0}"</f>
        <v>{5,1,2,31100,0}</v>
      </c>
      <c r="X147" t="str" cm="1">
        <f t="array" ref="X147">IF(U147=0,"","{5,1,"&amp;U147-3&amp;","&amp;INDEX($E$5:$J$10,U147,V147)/10&amp;",1}")</f>
        <v>{5,1,2,3,1}</v>
      </c>
      <c r="Y147" t="str">
        <f t="array" ref="Y147">[1]!LKnum(W147:X147)</f>
        <v>{{5,1,2,31100,0}|{5,1,2,3,1}}</v>
      </c>
      <c r="Z147">
        <v>0</v>
      </c>
      <c r="AA147">
        <f t="array" ref="AA147">INT(IF(U147=0,0,INDEX($E$20:$J$25,U147,V147))+INDEX($E$20:$J$25,T147,V147))</f>
        <v>40500</v>
      </c>
      <c r="AB147" t="str" cm="1">
        <f t="array" ref="AB147">INDEX(A$5:A$10,$T147)&amp;"&lt;color=#47d110&gt;"&amp;_xlfn.CEILING.MATH(INDEX($E$5:$J$10,T147,V147)*R147,100)&amp;"&lt;/color&gt;"</f>
        <v>防御+&lt;color=#47d110&gt;31100&lt;/color&gt;</v>
      </c>
      <c r="AC147" t="str" cm="1">
        <f t="array" ref="AC147">INDEX(B$5:B$10,$T147)&amp;"&lt;color=#47d110&gt;"&amp;_xlfn.CEILING.MATH(INDEX($E$5:$J$10,T147,V147)*R147,100)&amp;"&lt;/color&gt;"</f>
        <v>防禦+&lt;color=#47d110&gt;31100&lt;/color&gt;</v>
      </c>
      <c r="AD147" t="str" cm="1">
        <f t="array" ref="AD147">INDEX(C$5:C$10,$T147)&amp;"&lt;color=#47d110&gt;"&amp;_xlfn.CEILING.MATH(INDEX($E$5:$J$10,T147,V147)*R147,100)&amp;"&lt;/color&gt;"</f>
        <v>DEF+&lt;color=#47d110&gt;31100&lt;/color&gt;</v>
      </c>
      <c r="AE147" t="str">
        <f t="array" ref="AE147">IF($U147=0,"",","&amp;INDEX(A$5:A$10,$U147)&amp;INDEX($E$34:$J$39,$U147,$V147))</f>
        <v>,同时防御+&lt;color=#47d110&gt;3.0%&lt;/color&gt;</v>
      </c>
      <c r="AF147" t="str">
        <f t="array" ref="AF147">IF($U147=0,"",","&amp;INDEX(B$5:B$10,$U147)&amp;INDEX($E$34:$J$39,$U147,$V147))</f>
        <v>,同時防禦+&lt;color=#47d110&gt;3.0%&lt;/color&gt;</v>
      </c>
      <c r="AG147" t="str">
        <f t="array" ref="AG147">IF($U147=0,"",","&amp;INDEX(C$5:C$10,$U147)&amp;INDEX($E$34:$J$39,$U147,$V147))</f>
        <v>,And DEF+&lt;color=#47d110&gt;3.0%&lt;/color&gt;</v>
      </c>
      <c r="AH147" t="str">
        <f t="shared" si="34"/>
        <v>防御+&lt;color=#47d110&gt;31100&lt;/color&gt;,同时防御+&lt;color=#47d110&gt;3.0%&lt;/color&gt;</v>
      </c>
      <c r="AI147" t="str">
        <f t="shared" si="35"/>
        <v>防禦+&lt;color=#47d110&gt;31100&lt;/color&gt;,同時防禦+&lt;color=#47d110&gt;3.0%&lt;/color&gt;</v>
      </c>
      <c r="AJ147" t="str">
        <f t="shared" si="36"/>
        <v>DEF+&lt;color=#47d110&gt;31100&lt;/color&gt;,And DEF+&lt;color=#47d110&gt;3.0%&lt;/color&gt;</v>
      </c>
      <c r="AK147">
        <v>3000014</v>
      </c>
      <c r="AL147" t="str">
        <f>_xlfn.XLOOKUP(AK147,Sheet4!$E$50:$E$118,Sheet4!$F$50:$F$118,"",)</f>
        <v>,受到单次伤害高于生命10%时，此次伤害效果时降低&lt;color=#47d110&gt;14%&lt;/color&gt;</v>
      </c>
      <c r="AM147" s="74" t="str">
        <f t="shared" si="37"/>
        <v>防御+&lt;color=#47d110&gt;31100&lt;/color&gt;,同时防御+&lt;color=#47d110&gt;3.0%&lt;/color&gt;,受到单次伤害高于生命10%时，此次伤害效果时降低&lt;color=#47d110&gt;14%&lt;/color&gt;</v>
      </c>
      <c r="AN147" s="74" t="str">
        <f t="shared" si="38"/>
        <v>防禦+&lt;color=#47d110&gt;31100&lt;/color&gt;,同時防禦+&lt;color=#47d110&gt;3.0%&lt;/color&gt;,受到单次伤害高于生命10%时，此次伤害效果时降低&lt;color=#47d110&gt;14%&lt;/color&gt;</v>
      </c>
      <c r="AO147" s="74" t="str">
        <f>AJ147&amp;_xlfn.XLOOKUP(AK147,Sheet4!$E$50:$E$118,Sheet4!$G$50:$G$118,"",)</f>
        <v>DEF+&lt;color=#47d110&gt;31100&lt;/color&gt;,And DEF+&lt;color=#47d110&gt;3.0%&lt;/color&gt;, with &lt;color=#47d110&gt;14%&lt;/color&gt; damage reduction if the damage taken is over 10% HP</v>
      </c>
    </row>
    <row r="148" spans="12:41" x14ac:dyDescent="0.15">
      <c r="L148">
        <f t="shared" si="33"/>
        <v>30765</v>
      </c>
      <c r="M148">
        <v>5</v>
      </c>
      <c r="N148" s="79">
        <v>5</v>
      </c>
      <c r="O148" s="80">
        <v>4039</v>
      </c>
      <c r="P148" s="80">
        <v>4037</v>
      </c>
      <c r="Q148" s="80">
        <v>4026</v>
      </c>
      <c r="R148" s="124">
        <f t="shared" si="39"/>
        <v>1.1499999999999999</v>
      </c>
      <c r="S148" s="88">
        <v>76</v>
      </c>
      <c r="T148" s="89">
        <v>2</v>
      </c>
      <c r="U148" s="88">
        <v>5</v>
      </c>
      <c r="V148">
        <f t="shared" si="40"/>
        <v>3</v>
      </c>
      <c r="W148" t="str" cm="1">
        <f t="array" ref="W148">"{5,1,"&amp;T148&amp;","&amp;_xlfn.CEILING.MATH(INDEX($E$5:$J$10,T148,V148)*R148,100)&amp;",0}"</f>
        <v>{5,1,2,31100,0}</v>
      </c>
      <c r="X148" t="str" cm="1">
        <f t="array" ref="X148">IF(U148=0,"","{5,1,"&amp;U148-3&amp;","&amp;INDEX($E$5:$J$10,U148,V148)/10&amp;",1}")</f>
        <v>{5,1,2,3,1}</v>
      </c>
      <c r="Y148" t="str">
        <f t="array" ref="Y148">[1]!LKnum(W148:X148)</f>
        <v>{{5,1,2,31100,0}|{5,1,2,3,1}}</v>
      </c>
      <c r="Z148">
        <v>0</v>
      </c>
      <c r="AA148">
        <f t="array" ref="AA148">INT(IF(U148=0,0,INDEX($E$20:$J$25,U148,V148))+INDEX($E$20:$J$25,T148,V148))</f>
        <v>40500</v>
      </c>
      <c r="AB148" t="str" cm="1">
        <f t="array" ref="AB148">INDEX(A$5:A$10,$T148)&amp;"&lt;color=#47d110&gt;"&amp;_xlfn.CEILING.MATH(INDEX($E$5:$J$10,T148,V148)*R148,100)&amp;"&lt;/color&gt;"</f>
        <v>防御+&lt;color=#47d110&gt;31100&lt;/color&gt;</v>
      </c>
      <c r="AC148" t="str" cm="1">
        <f t="array" ref="AC148">INDEX(B$5:B$10,$T148)&amp;"&lt;color=#47d110&gt;"&amp;_xlfn.CEILING.MATH(INDEX($E$5:$J$10,T148,V148)*R148,100)&amp;"&lt;/color&gt;"</f>
        <v>防禦+&lt;color=#47d110&gt;31100&lt;/color&gt;</v>
      </c>
      <c r="AD148" t="str" cm="1">
        <f t="array" ref="AD148">INDEX(C$5:C$10,$T148)&amp;"&lt;color=#47d110&gt;"&amp;_xlfn.CEILING.MATH(INDEX($E$5:$J$10,T148,V148)*R148,100)&amp;"&lt;/color&gt;"</f>
        <v>DEF+&lt;color=#47d110&gt;31100&lt;/color&gt;</v>
      </c>
      <c r="AE148" t="str">
        <f t="array" ref="AE148">IF($U148=0,"",","&amp;INDEX(A$5:A$10,$U148)&amp;INDEX($E$34:$J$39,$U148,$V148))</f>
        <v>,同时防御+&lt;color=#47d110&gt;3.0%&lt;/color&gt;</v>
      </c>
      <c r="AF148" t="str">
        <f t="array" ref="AF148">IF($U148=0,"",","&amp;INDEX(B$5:B$10,$U148)&amp;INDEX($E$34:$J$39,$U148,$V148))</f>
        <v>,同時防禦+&lt;color=#47d110&gt;3.0%&lt;/color&gt;</v>
      </c>
      <c r="AG148" t="str">
        <f t="array" ref="AG148">IF($U148=0,"",","&amp;INDEX(C$5:C$10,$U148)&amp;INDEX($E$34:$J$39,$U148,$V148))</f>
        <v>,And DEF+&lt;color=#47d110&gt;3.0%&lt;/color&gt;</v>
      </c>
      <c r="AH148" t="str">
        <f t="shared" si="34"/>
        <v>防御+&lt;color=#47d110&gt;31100&lt;/color&gt;,同时防御+&lt;color=#47d110&gt;3.0%&lt;/color&gt;</v>
      </c>
      <c r="AI148" t="str">
        <f t="shared" si="35"/>
        <v>防禦+&lt;color=#47d110&gt;31100&lt;/color&gt;,同時防禦+&lt;color=#47d110&gt;3.0%&lt;/color&gt;</v>
      </c>
      <c r="AJ148" t="str">
        <f t="shared" si="36"/>
        <v>DEF+&lt;color=#47d110&gt;31100&lt;/color&gt;,And DEF+&lt;color=#47d110&gt;3.0%&lt;/color&gt;</v>
      </c>
      <c r="AK148">
        <v>3000017</v>
      </c>
      <c r="AL148" t="str">
        <f>_xlfn.XLOOKUP(AK148,Sheet4!$E$50:$E$118,Sheet4!$F$50:$F$118,"",)</f>
        <v>,对血量低于30%目标伤害和治疗效果提高&lt;color=#47d110&gt;24%&lt;/color&gt;</v>
      </c>
      <c r="AM148" s="74" t="str">
        <f t="shared" si="37"/>
        <v>防御+&lt;color=#47d110&gt;31100&lt;/color&gt;,同时防御+&lt;color=#47d110&gt;3.0%&lt;/color&gt;,对血量低于30%目标伤害和治疗效果提高&lt;color=#47d110&gt;24%&lt;/color&gt;</v>
      </c>
      <c r="AN148" s="74" t="str">
        <f t="shared" si="38"/>
        <v>防禦+&lt;color=#47d110&gt;31100&lt;/color&gt;,同時防禦+&lt;color=#47d110&gt;3.0%&lt;/color&gt;,对血量低于30%目标伤害和治疗效果提高&lt;color=#47d110&gt;24%&lt;/color&gt;</v>
      </c>
      <c r="AO148" s="74" t="str">
        <f>AJ148&amp;_xlfn.XLOOKUP(AK148,Sheet4!$E$50:$E$118,Sheet4!$G$50:$G$118,"",)</f>
        <v>DEF+&lt;color=#47d110&gt;31100&lt;/color&gt;,And DEF+&lt;color=#47d110&gt;3.0%&lt;/color&gt;, with &lt;color=#47d110&gt;24%&lt;/color&gt; increase in damage and healing effects to targets below 30% HP</v>
      </c>
    </row>
    <row r="149" spans="12:41" x14ac:dyDescent="0.15">
      <c r="L149">
        <f t="shared" si="33"/>
        <v>30656</v>
      </c>
      <c r="M149">
        <v>6</v>
      </c>
      <c r="N149" s="79">
        <v>6</v>
      </c>
      <c r="O149" s="80">
        <v>4039</v>
      </c>
      <c r="P149" s="80">
        <v>4032</v>
      </c>
      <c r="Q149" s="80">
        <v>4005</v>
      </c>
      <c r="R149" s="124">
        <f t="shared" si="39"/>
        <v>1.1499999999999999</v>
      </c>
      <c r="S149" s="88">
        <v>65</v>
      </c>
      <c r="T149" s="89">
        <v>1</v>
      </c>
      <c r="U149" s="88">
        <v>4</v>
      </c>
      <c r="V149">
        <f t="shared" si="40"/>
        <v>3</v>
      </c>
      <c r="W149" t="str" cm="1">
        <f t="array" ref="W149">"{5,1,"&amp;T149&amp;","&amp;_xlfn.CEILING.MATH(INDEX($E$5:$J$10,T149,V149)*R149,100)&amp;",0}"</f>
        <v>{5,1,1,25300,0}</v>
      </c>
      <c r="X149" t="str" cm="1">
        <f t="array" ref="X149">IF(U149=0,"","{5,1,"&amp;U149-3&amp;","&amp;INDEX($E$5:$J$10,U149,V149)/10&amp;",1}")</f>
        <v>{5,1,1,3,1}</v>
      </c>
      <c r="Y149" t="str">
        <f t="array" ref="Y149">[1]!LKnum(W149:X149)</f>
        <v>{{5,1,1,25300,0}|{5,1,1,3,1}}</v>
      </c>
      <c r="Z149">
        <v>0</v>
      </c>
      <c r="AA149">
        <f t="array" ref="AA149">INT(IF(U149=0,0,INDEX($E$20:$J$25,U149,V149))+INDEX($E$20:$J$25,T149,V149))</f>
        <v>22000</v>
      </c>
      <c r="AB149" t="str" cm="1">
        <f t="array" ref="AB149">INDEX(A$5:A$10,$T149)&amp;"&lt;color=#47d110&gt;"&amp;_xlfn.CEILING.MATH(INDEX($E$5:$J$10,T149,V149)*R149,100)&amp;"&lt;/color&gt;"</f>
        <v>攻击+&lt;color=#47d110&gt;25300&lt;/color&gt;</v>
      </c>
      <c r="AC149" t="str" cm="1">
        <f t="array" ref="AC149">INDEX(B$5:B$10,$T149)&amp;"&lt;color=#47d110&gt;"&amp;_xlfn.CEILING.MATH(INDEX($E$5:$J$10,T149,V149)*R149,100)&amp;"&lt;/color&gt;"</f>
        <v>攻擊+&lt;color=#47d110&gt;25300&lt;/color&gt;</v>
      </c>
      <c r="AD149" t="str" cm="1">
        <f t="array" ref="AD149">INDEX(C$5:C$10,$T149)&amp;"&lt;color=#47d110&gt;"&amp;_xlfn.CEILING.MATH(INDEX($E$5:$J$10,T149,V149)*R149,100)&amp;"&lt;/color&gt;"</f>
        <v>ATK+&lt;color=#47d110&gt;25300&lt;/color&gt;</v>
      </c>
      <c r="AE149" t="str">
        <f t="array" ref="AE149">IF($U149=0,"",","&amp;INDEX(A$5:A$10,$U149)&amp;INDEX($E$34:$J$39,$U149,$V149))</f>
        <v>,同时攻击+&lt;color=#47d110&gt;3.0%&lt;/color&gt;</v>
      </c>
      <c r="AF149" t="str">
        <f t="array" ref="AF149">IF($U149=0,"",","&amp;INDEX(B$5:B$10,$U149)&amp;INDEX($E$34:$J$39,$U149,$V149))</f>
        <v>,同時攻擊+&lt;color=#47d110&gt;3.0%&lt;/color&gt;</v>
      </c>
      <c r="AG149" t="str">
        <f t="array" ref="AG149">IF($U149=0,"",","&amp;INDEX(C$5:C$10,$U149)&amp;INDEX($E$34:$J$39,$U149,$V149))</f>
        <v>,And ATK+&lt;color=#47d110&gt;3.0%&lt;/color&gt;</v>
      </c>
      <c r="AH149" t="str">
        <f t="shared" si="34"/>
        <v>攻击+&lt;color=#47d110&gt;25300&lt;/color&gt;,同时攻击+&lt;color=#47d110&gt;3.0%&lt;/color&gt;</v>
      </c>
      <c r="AI149" t="str">
        <f t="shared" si="35"/>
        <v>攻擊+&lt;color=#47d110&gt;25300&lt;/color&gt;,同時攻擊+&lt;color=#47d110&gt;3.0%&lt;/color&gt;</v>
      </c>
      <c r="AJ149" t="str">
        <f t="shared" si="36"/>
        <v>ATK+&lt;color=#47d110&gt;25300&lt;/color&gt;,And ATK+&lt;color=#47d110&gt;3.0%&lt;/color&gt;</v>
      </c>
      <c r="AK149">
        <v>3000023</v>
      </c>
      <c r="AL149" t="str">
        <f>_xlfn.XLOOKUP(AK149,Sheet4!$E$50:$E$118,Sheet4!$F$50:$F$118,"",)</f>
        <v>,上阵后技能冷却恢复速度提高&lt;color=#47d110&gt;21%&lt;/color&gt;持续10秒</v>
      </c>
      <c r="AM149" s="74" t="str">
        <f t="shared" si="37"/>
        <v>攻击+&lt;color=#47d110&gt;25300&lt;/color&gt;,同时攻击+&lt;color=#47d110&gt;3.0%&lt;/color&gt;,上阵后技能冷却恢复速度提高&lt;color=#47d110&gt;21%&lt;/color&gt;持续10秒</v>
      </c>
      <c r="AN149" s="74" t="str">
        <f t="shared" si="38"/>
        <v>攻擊+&lt;color=#47d110&gt;25300&lt;/color&gt;,同時攻擊+&lt;color=#47d110&gt;3.0%&lt;/color&gt;,上阵后技能冷却恢复速度提高&lt;color=#47d110&gt;21%&lt;/color&gt;持续10秒</v>
      </c>
      <c r="AO149" s="74" t="str">
        <f>AJ149&amp;_xlfn.XLOOKUP(AK149,Sheet4!$E$50:$E$118,Sheet4!$G$50:$G$118,"",)</f>
        <v>ATK+&lt;color=#47d110&gt;25300&lt;/color&gt;,And ATK+&lt;color=#47d110&gt;3.0%&lt;/color&gt;, with &lt;color=#47d110&gt;21%&lt;/color&gt; increase in skill CD recovery speed for 10 seconds</v>
      </c>
    </row>
    <row r="150" spans="12:41" x14ac:dyDescent="0.15">
      <c r="L150">
        <f t="shared" si="33"/>
        <v>30407</v>
      </c>
      <c r="M150">
        <v>7</v>
      </c>
      <c r="N150" s="81">
        <v>7</v>
      </c>
      <c r="O150" s="80">
        <v>4040</v>
      </c>
      <c r="P150" s="80">
        <v>4039</v>
      </c>
      <c r="Q150" s="80">
        <v>4038</v>
      </c>
      <c r="R150" s="124">
        <f t="shared" si="39"/>
        <v>1.1499999999999999</v>
      </c>
      <c r="S150" s="88">
        <v>40</v>
      </c>
      <c r="T150" s="89">
        <v>1</v>
      </c>
      <c r="U150" s="88">
        <v>4</v>
      </c>
      <c r="V150">
        <f t="shared" si="40"/>
        <v>3</v>
      </c>
      <c r="W150" t="str" cm="1">
        <f t="array" ref="W150">"{5,1,"&amp;T150&amp;","&amp;_xlfn.CEILING.MATH(INDEX($E$5:$J$10,T150,V150)*R150,100)&amp;",0}"</f>
        <v>{5,1,1,25300,0}</v>
      </c>
      <c r="X150" t="str" cm="1">
        <f t="array" ref="X150">IF(U150=0,"","{5,1,"&amp;U150-3&amp;","&amp;INDEX($E$5:$J$10,U150,V150)/10&amp;",1}")</f>
        <v>{5,1,1,3,1}</v>
      </c>
      <c r="Y150" t="str">
        <f t="array" ref="Y150">[1]!LKnum(W150:X150)</f>
        <v>{{5,1,1,25300,0}|{5,1,1,3,1}}</v>
      </c>
      <c r="Z150">
        <v>0</v>
      </c>
      <c r="AA150">
        <f t="array" ref="AA150">INT(IF(U150=0,0,INDEX($E$20:$J$25,U150,V150))+INDEX($E$20:$J$25,T150,V150))</f>
        <v>22000</v>
      </c>
      <c r="AB150" t="str" cm="1">
        <f t="array" ref="AB150">INDEX(A$5:A$10,$T150)&amp;"&lt;color=#47d110&gt;"&amp;_xlfn.CEILING.MATH(INDEX($E$5:$J$10,T150,V150)*R150,100)&amp;"&lt;/color&gt;"</f>
        <v>攻击+&lt;color=#47d110&gt;25300&lt;/color&gt;</v>
      </c>
      <c r="AC150" t="str" cm="1">
        <f t="array" ref="AC150">INDEX(B$5:B$10,$T150)&amp;"&lt;color=#47d110&gt;"&amp;_xlfn.CEILING.MATH(INDEX($E$5:$J$10,T150,V150)*R150,100)&amp;"&lt;/color&gt;"</f>
        <v>攻擊+&lt;color=#47d110&gt;25300&lt;/color&gt;</v>
      </c>
      <c r="AD150" t="str" cm="1">
        <f t="array" ref="AD150">INDEX(C$5:C$10,$T150)&amp;"&lt;color=#47d110&gt;"&amp;_xlfn.CEILING.MATH(INDEX($E$5:$J$10,T150,V150)*R150,100)&amp;"&lt;/color&gt;"</f>
        <v>ATK+&lt;color=#47d110&gt;25300&lt;/color&gt;</v>
      </c>
      <c r="AE150" t="str">
        <f t="array" ref="AE150">IF($U150=0,"",","&amp;INDEX(A$5:A$10,$U150)&amp;INDEX($E$34:$J$39,$U150,$V150))</f>
        <v>,同时攻击+&lt;color=#47d110&gt;3.0%&lt;/color&gt;</v>
      </c>
      <c r="AF150" t="str">
        <f t="array" ref="AF150">IF($U150=0,"",","&amp;INDEX(B$5:B$10,$U150)&amp;INDEX($E$34:$J$39,$U150,$V150))</f>
        <v>,同時攻擊+&lt;color=#47d110&gt;3.0%&lt;/color&gt;</v>
      </c>
      <c r="AG150" t="str">
        <f t="array" ref="AG150">IF($U150=0,"",","&amp;INDEX(C$5:C$10,$U150)&amp;INDEX($E$34:$J$39,$U150,$V150))</f>
        <v>,And ATK+&lt;color=#47d110&gt;3.0%&lt;/color&gt;</v>
      </c>
      <c r="AH150" t="str">
        <f t="shared" si="34"/>
        <v>攻击+&lt;color=#47d110&gt;25300&lt;/color&gt;,同时攻击+&lt;color=#47d110&gt;3.0%&lt;/color&gt;</v>
      </c>
      <c r="AI150" t="str">
        <f t="shared" si="35"/>
        <v>攻擊+&lt;color=#47d110&gt;25300&lt;/color&gt;,同時攻擊+&lt;color=#47d110&gt;3.0%&lt;/color&gt;</v>
      </c>
      <c r="AJ150" t="str">
        <f t="shared" si="36"/>
        <v>ATK+&lt;color=#47d110&gt;25300&lt;/color&gt;,And ATK+&lt;color=#47d110&gt;3.0%&lt;/color&gt;</v>
      </c>
      <c r="AK150">
        <v>3000029</v>
      </c>
      <c r="AL150" t="str">
        <f>_xlfn.XLOOKUP(AK150,Sheet4!$E$50:$E$118,Sheet4!$F$50:$F$118,"",)</f>
        <v>,伤害和治疗的暴击和暴击效果提升&lt;color=#47d110&gt;12%&lt;/color&gt;</v>
      </c>
      <c r="AM150" s="74" t="str">
        <f t="shared" si="37"/>
        <v>攻击+&lt;color=#47d110&gt;25300&lt;/color&gt;,同时攻击+&lt;color=#47d110&gt;3.0%&lt;/color&gt;,伤害和治疗的暴击和暴击效果提升&lt;color=#47d110&gt;12%&lt;/color&gt;</v>
      </c>
      <c r="AN150" s="74" t="str">
        <f t="shared" si="38"/>
        <v>攻擊+&lt;color=#47d110&gt;25300&lt;/color&gt;,同時攻擊+&lt;color=#47d110&gt;3.0%&lt;/color&gt;,伤害和治疗的暴击和暴击效果提升&lt;color=#47d110&gt;12%&lt;/color&gt;</v>
      </c>
      <c r="AO150" s="74" t="str">
        <f>AJ150&amp;_xlfn.XLOOKUP(AK150,Sheet4!$E$50:$E$118,Sheet4!$G$50:$G$118,"",)</f>
        <v>ATK+&lt;color=#47d110&gt;25300&lt;/color&gt;,And ATK+&lt;color=#47d110&gt;3.0%&lt;/color&gt;, with &lt;color=#47d110&gt;12%&lt;/color&gt; increase in CRT damange and CRT healing effects</v>
      </c>
    </row>
    <row r="151" spans="12:41" x14ac:dyDescent="0.15">
      <c r="L151">
        <f t="shared" si="33"/>
        <v>30158</v>
      </c>
      <c r="M151">
        <v>8</v>
      </c>
      <c r="N151" s="79">
        <v>8</v>
      </c>
      <c r="O151" s="80">
        <v>4023</v>
      </c>
      <c r="P151" s="80">
        <v>4016</v>
      </c>
      <c r="Q151" s="80">
        <v>4004</v>
      </c>
      <c r="R151" s="124">
        <f t="shared" si="39"/>
        <v>1.1499999999999999</v>
      </c>
      <c r="S151" s="88">
        <v>15</v>
      </c>
      <c r="T151" s="89">
        <v>1</v>
      </c>
      <c r="U151" s="88">
        <v>4</v>
      </c>
      <c r="V151">
        <f t="shared" si="40"/>
        <v>3</v>
      </c>
      <c r="W151" t="str" cm="1">
        <f t="array" ref="W151">"{5,1,"&amp;T151&amp;","&amp;_xlfn.CEILING.MATH(INDEX($E$5:$J$10,T151,V151)*R151,100)&amp;",0}"</f>
        <v>{5,1,1,25300,0}</v>
      </c>
      <c r="X151" t="str" cm="1">
        <f t="array" ref="X151">IF(U151=0,"","{5,1,"&amp;U151-3&amp;","&amp;INDEX($E$5:$J$10,U151,V151)/10&amp;",1}")</f>
        <v>{5,1,1,3,1}</v>
      </c>
      <c r="Y151" t="str">
        <f t="array" ref="Y151">[1]!LKnum(W151:X151)</f>
        <v>{{5,1,1,25300,0}|{5,1,1,3,1}}</v>
      </c>
      <c r="Z151">
        <v>0</v>
      </c>
      <c r="AA151">
        <f t="array" ref="AA151">INT(IF(U151=0,0,INDEX($E$20:$J$25,U151,V151))+INDEX($E$20:$J$25,T151,V151))</f>
        <v>22000</v>
      </c>
      <c r="AB151" t="str" cm="1">
        <f t="array" ref="AB151">INDEX(A$5:A$10,$T151)&amp;"&lt;color=#47d110&gt;"&amp;_xlfn.CEILING.MATH(INDEX($E$5:$J$10,T151,V151)*R151,100)&amp;"&lt;/color&gt;"</f>
        <v>攻击+&lt;color=#47d110&gt;25300&lt;/color&gt;</v>
      </c>
      <c r="AC151" t="str" cm="1">
        <f t="array" ref="AC151">INDEX(B$5:B$10,$T151)&amp;"&lt;color=#47d110&gt;"&amp;_xlfn.CEILING.MATH(INDEX($E$5:$J$10,T151,V151)*R151,100)&amp;"&lt;/color&gt;"</f>
        <v>攻擊+&lt;color=#47d110&gt;25300&lt;/color&gt;</v>
      </c>
      <c r="AD151" t="str" cm="1">
        <f t="array" ref="AD151">INDEX(C$5:C$10,$T151)&amp;"&lt;color=#47d110&gt;"&amp;_xlfn.CEILING.MATH(INDEX($E$5:$J$10,T151,V151)*R151,100)&amp;"&lt;/color&gt;"</f>
        <v>ATK+&lt;color=#47d110&gt;25300&lt;/color&gt;</v>
      </c>
      <c r="AE151" t="str">
        <f t="array" ref="AE151">IF($U151=0,"",","&amp;INDEX(A$5:A$10,$U151)&amp;INDEX($E$34:$J$39,$U151,$V151))</f>
        <v>,同时攻击+&lt;color=#47d110&gt;3.0%&lt;/color&gt;</v>
      </c>
      <c r="AF151" t="str">
        <f t="array" ref="AF151">IF($U151=0,"",","&amp;INDEX(B$5:B$10,$U151)&amp;INDEX($E$34:$J$39,$U151,$V151))</f>
        <v>,同時攻擊+&lt;color=#47d110&gt;3.0%&lt;/color&gt;</v>
      </c>
      <c r="AG151" t="str">
        <f t="array" ref="AG151">IF($U151=0,"",","&amp;INDEX(C$5:C$10,$U151)&amp;INDEX($E$34:$J$39,$U151,$V151))</f>
        <v>,And ATK+&lt;color=#47d110&gt;3.0%&lt;/color&gt;</v>
      </c>
      <c r="AH151" t="str">
        <f t="shared" si="34"/>
        <v>攻击+&lt;color=#47d110&gt;25300&lt;/color&gt;,同时攻击+&lt;color=#47d110&gt;3.0%&lt;/color&gt;</v>
      </c>
      <c r="AI151" t="str">
        <f t="shared" si="35"/>
        <v>攻擊+&lt;color=#47d110&gt;25300&lt;/color&gt;,同時攻擊+&lt;color=#47d110&gt;3.0%&lt;/color&gt;</v>
      </c>
      <c r="AJ151" t="str">
        <f t="shared" si="36"/>
        <v>ATK+&lt;color=#47d110&gt;25300&lt;/color&gt;,And ATK+&lt;color=#47d110&gt;3.0%&lt;/color&gt;</v>
      </c>
      <c r="AK151">
        <v>3000032</v>
      </c>
      <c r="AL151" t="str">
        <f>_xlfn.XLOOKUP(AK151,Sheet4!$E$50:$E$118,Sheet4!$F$50:$F$118,"",)</f>
        <v>,造成伤害&lt;color=#47d110&gt;8%&lt;/color&gt;为致死伤害</v>
      </c>
      <c r="AM151" s="74" t="str">
        <f t="shared" si="37"/>
        <v>攻击+&lt;color=#47d110&gt;25300&lt;/color&gt;,同时攻击+&lt;color=#47d110&gt;3.0%&lt;/color&gt;,造成伤害&lt;color=#47d110&gt;8%&lt;/color&gt;为致死伤害</v>
      </c>
      <c r="AN151" s="74" t="str">
        <f t="shared" si="38"/>
        <v>攻擊+&lt;color=#47d110&gt;25300&lt;/color&gt;,同時攻擊+&lt;color=#47d110&gt;3.0%&lt;/color&gt;,造成伤害&lt;color=#47d110&gt;8%&lt;/color&gt;为致死伤害</v>
      </c>
      <c r="AO151" s="74" t="str">
        <f>AJ151&amp;_xlfn.XLOOKUP(AK151,Sheet4!$E$50:$E$118,Sheet4!$G$50:$G$118,"",)</f>
        <v>ATK+&lt;color=#47d110&gt;25300&lt;/color&gt;,And ATK+&lt;color=#47d110&gt;3.0%&lt;/color&gt;, with &lt;color=#47d110&gt;8%&lt;/color&gt; chance of causing fatal damage</v>
      </c>
    </row>
    <row r="152" spans="12:41" x14ac:dyDescent="0.15">
      <c r="L152">
        <f t="shared" si="33"/>
        <v>30069</v>
      </c>
      <c r="M152">
        <v>9</v>
      </c>
      <c r="N152" s="81">
        <v>9</v>
      </c>
      <c r="O152" s="80">
        <v>4000</v>
      </c>
      <c r="P152" s="80">
        <v>2016</v>
      </c>
      <c r="Q152" s="80"/>
      <c r="R152" s="124">
        <f t="shared" si="39"/>
        <v>0.45</v>
      </c>
      <c r="S152" s="88">
        <v>6</v>
      </c>
      <c r="T152" s="89">
        <v>2</v>
      </c>
      <c r="U152" s="88">
        <v>0</v>
      </c>
      <c r="V152">
        <f t="shared" si="40"/>
        <v>3</v>
      </c>
      <c r="W152" t="str" cm="1">
        <f t="array" ref="W152">"{5,1,"&amp;T152&amp;","&amp;_xlfn.CEILING.MATH(INDEX($E$5:$J$10,T152,V152)*R152,100)&amp;",0}"</f>
        <v>{5,1,2,12200,0}</v>
      </c>
      <c r="X152" t="str" cm="1">
        <f t="array" ref="X152">IF(U152=0,"","{5,1,"&amp;U152-3&amp;","&amp;INDEX($E$5:$J$10,U152,V152)/10&amp;",1}")</f>
        <v/>
      </c>
      <c r="Y152" t="str">
        <f t="array" ref="Y152">[1]!LKnum(W152:X152)</f>
        <v>{{5,1,2,12200,0}}</v>
      </c>
      <c r="Z152">
        <v>0</v>
      </c>
      <c r="AA152">
        <f t="array" ref="AA152">INT(IF(U152=0,0,INDEX($E$20:$J$25,U152,V152))+INDEX($E$20:$J$25,T152,V152))</f>
        <v>40500</v>
      </c>
      <c r="AB152" t="str" cm="1">
        <f t="array" ref="AB152">INDEX(A$5:A$10,$T152)&amp;"&lt;color=#47d110&gt;"&amp;_xlfn.CEILING.MATH(INDEX($E$5:$J$10,T152,V152)*R152,100)&amp;"&lt;/color&gt;"</f>
        <v>防御+&lt;color=#47d110&gt;12200&lt;/color&gt;</v>
      </c>
      <c r="AC152" t="str" cm="1">
        <f t="array" ref="AC152">INDEX(B$5:B$10,$T152)&amp;"&lt;color=#47d110&gt;"&amp;_xlfn.CEILING.MATH(INDEX($E$5:$J$10,T152,V152)*R152,100)&amp;"&lt;/color&gt;"</f>
        <v>防禦+&lt;color=#47d110&gt;12200&lt;/color&gt;</v>
      </c>
      <c r="AD152" t="str" cm="1">
        <f t="array" ref="AD152">INDEX(C$5:C$10,$T152)&amp;"&lt;color=#47d110&gt;"&amp;_xlfn.CEILING.MATH(INDEX($E$5:$J$10,T152,V152)*R152,100)&amp;"&lt;/color&gt;"</f>
        <v>DEF+&lt;color=#47d110&gt;12200&lt;/color&gt;</v>
      </c>
      <c r="AE152" t="str">
        <f t="array" ref="AE152">IF($U152=0,"",","&amp;INDEX(A$5:A$10,$U152)&amp;INDEX($E$34:$J$39,$U152,$V152))</f>
        <v/>
      </c>
      <c r="AF152" t="str">
        <f t="array" ref="AF152">IF($U152=0,"",","&amp;INDEX(B$5:B$10,$U152)&amp;INDEX($E$34:$J$39,$U152,$V152))</f>
        <v/>
      </c>
      <c r="AG152" t="str">
        <f t="array" ref="AG152">IF($U152=0,"",","&amp;INDEX(C$5:C$10,$U152)&amp;INDEX($E$34:$J$39,$U152,$V152))</f>
        <v/>
      </c>
      <c r="AH152" t="str">
        <f t="shared" si="34"/>
        <v>防御+&lt;color=#47d110&gt;12200&lt;/color&gt;</v>
      </c>
      <c r="AI152" t="str">
        <f t="shared" si="35"/>
        <v>防禦+&lt;color=#47d110&gt;12200&lt;/color&gt;</v>
      </c>
      <c r="AJ152" t="str">
        <f t="shared" si="36"/>
        <v>DEF+&lt;color=#47d110&gt;12200&lt;/color&gt;</v>
      </c>
      <c r="AK152">
        <v>3000035</v>
      </c>
      <c r="AL152" t="str">
        <f>_xlfn.XLOOKUP(AK152,Sheet4!$E$50:$E$118,Sheet4!$F$50:$F$118,"",)</f>
        <v>,对流血目标造成伤害提高&lt;color=#47d110&gt;7%&lt;/color&gt;</v>
      </c>
      <c r="AM152" s="74" t="str">
        <f t="shared" si="37"/>
        <v>防御+&lt;color=#47d110&gt;12200&lt;/color&gt;,对流血目标造成伤害提高&lt;color=#47d110&gt;7%&lt;/color&gt;</v>
      </c>
      <c r="AN152" s="74" t="str">
        <f t="shared" si="38"/>
        <v>防禦+&lt;color=#47d110&gt;12200&lt;/color&gt;,对流血目标造成伤害提高&lt;color=#47d110&gt;7%&lt;/color&gt;</v>
      </c>
      <c r="AO152" s="74" t="str">
        <f>AJ152&amp;_xlfn.XLOOKUP(AK152,Sheet4!$E$50:$E$118,Sheet4!$G$50:$G$118,"",)</f>
        <v>DEF+&lt;color=#47d110&gt;12200&lt;/color&gt;, with &lt;color=#47d110&gt;7%&lt;/color&gt; damage increase to bleeding targets</v>
      </c>
    </row>
    <row r="153" spans="12:41" x14ac:dyDescent="0.15">
      <c r="L153">
        <f t="shared" si="33"/>
        <v>33710</v>
      </c>
      <c r="M153">
        <v>10</v>
      </c>
      <c r="N153" s="79">
        <v>10</v>
      </c>
      <c r="O153" s="80">
        <v>4036</v>
      </c>
      <c r="P153" s="80">
        <v>4027</v>
      </c>
      <c r="Q153" s="80">
        <v>4007</v>
      </c>
      <c r="R153" s="124">
        <f t="shared" si="39"/>
        <v>1.1499999999999999</v>
      </c>
      <c r="S153" s="88">
        <v>37</v>
      </c>
      <c r="T153" s="89">
        <v>3</v>
      </c>
      <c r="U153" s="88">
        <v>6</v>
      </c>
      <c r="V153">
        <f t="shared" si="40"/>
        <v>3</v>
      </c>
      <c r="W153" t="str" cm="1">
        <f t="array" ref="W153">"{5,1,"&amp;T153&amp;","&amp;_xlfn.CEILING.MATH(INDEX($E$5:$J$10,T153,V153)*R153,100)&amp;",0}"</f>
        <v>{5,1,3,218500,0}</v>
      </c>
      <c r="X153" t="str" cm="1">
        <f t="array" ref="X153">IF(U153=0,"","{5,1,"&amp;U153-3&amp;","&amp;INDEX($E$5:$J$10,U153,V153)/10&amp;",1}")</f>
        <v>{5,1,3,3,1}</v>
      </c>
      <c r="Y153" t="str">
        <f t="array" ref="Y153">[1]!LKnum(W153:X153)</f>
        <v>{{5,1,3,218500,0}|{5,1,3,3,1}}</v>
      </c>
      <c r="Z153">
        <v>0</v>
      </c>
      <c r="AA153">
        <f t="array" ref="AA153">INT(IF(U153=0,0,INDEX($E$20:$J$25,U153,V153))+INDEX($E$20:$J$25,T153,V153))</f>
        <v>24700</v>
      </c>
      <c r="AB153" t="str" cm="1">
        <f t="array" ref="AB153">INDEX(A$5:A$10,$T153)&amp;"&lt;color=#47d110&gt;"&amp;_xlfn.CEILING.MATH(INDEX($E$5:$J$10,T153,V153)*R153,100)&amp;"&lt;/color&gt;"</f>
        <v>血量+&lt;color=#47d110&gt;218500&lt;/color&gt;</v>
      </c>
      <c r="AC153" t="str" cm="1">
        <f t="array" ref="AC153">INDEX(B$5:B$10,$T153)&amp;"&lt;color=#47d110&gt;"&amp;_xlfn.CEILING.MATH(INDEX($E$5:$J$10,T153,V153)*R153,100)&amp;"&lt;/color&gt;"</f>
        <v>血量+&lt;color=#47d110&gt;218500&lt;/color&gt;</v>
      </c>
      <c r="AD153" t="str" cm="1">
        <f t="array" ref="AD153">INDEX(C$5:C$10,$T153)&amp;"&lt;color=#47d110&gt;"&amp;_xlfn.CEILING.MATH(INDEX($E$5:$J$10,T153,V153)*R153,100)&amp;"&lt;/color&gt;"</f>
        <v>HP+&lt;color=#47d110&gt;218500&lt;/color&gt;</v>
      </c>
      <c r="AE153" t="str">
        <f t="array" ref="AE153">IF($U153=0,"",","&amp;INDEX(A$5:A$10,$U153)&amp;INDEX($E$34:$J$39,$U153,$V153))</f>
        <v>,同时血量+&lt;color=#47d110&gt;3.0%&lt;/color&gt;</v>
      </c>
      <c r="AF153" t="str">
        <f t="array" ref="AF153">IF($U153=0,"",","&amp;INDEX(B$5:B$10,$U153)&amp;INDEX($E$34:$J$39,$U153,$V153))</f>
        <v>,同時血量+&lt;color=#47d110&gt;3.0%&lt;/color&gt;</v>
      </c>
      <c r="AG153" t="str">
        <f t="array" ref="AG153">IF($U153=0,"",","&amp;INDEX(C$5:C$10,$U153)&amp;INDEX($E$34:$J$39,$U153,$V153))</f>
        <v>,And HP+&lt;color=#47d110&gt;3.0%&lt;/color&gt;</v>
      </c>
      <c r="AH153" t="str">
        <f t="shared" si="34"/>
        <v>血量+&lt;color=#47d110&gt;218500&lt;/color&gt;,同时血量+&lt;color=#47d110&gt;3.0%&lt;/color&gt;</v>
      </c>
      <c r="AI153" t="str">
        <f t="shared" si="35"/>
        <v>血量+&lt;color=#47d110&gt;218500&lt;/color&gt;,同時血量+&lt;color=#47d110&gt;3.0%&lt;/color&gt;</v>
      </c>
      <c r="AJ153" t="str">
        <f t="shared" si="36"/>
        <v>HP+&lt;color=#47d110&gt;218500&lt;/color&gt;,And HP+&lt;color=#47d110&gt;3.0%&lt;/color&gt;</v>
      </c>
      <c r="AK153">
        <v>3000038</v>
      </c>
      <c r="AL153" t="str">
        <f>_xlfn.XLOOKUP(AK153,Sheet4!$E$50:$E$118,Sheet4!$F$50:$F$118,"",)</f>
        <v>,受到伤害降低&lt;color=#47d110&gt;10%&lt;/color&gt;</v>
      </c>
      <c r="AM153" s="74" t="str">
        <f t="shared" si="37"/>
        <v>血量+&lt;color=#47d110&gt;218500&lt;/color&gt;,同时血量+&lt;color=#47d110&gt;3.0%&lt;/color&gt;,受到伤害降低&lt;color=#47d110&gt;10%&lt;/color&gt;</v>
      </c>
      <c r="AN153" s="74" t="str">
        <f t="shared" si="38"/>
        <v>血量+&lt;color=#47d110&gt;218500&lt;/color&gt;,同時血量+&lt;color=#47d110&gt;3.0%&lt;/color&gt;,受到伤害降低&lt;color=#47d110&gt;10%&lt;/color&gt;</v>
      </c>
      <c r="AO153" s="74" t="str">
        <f>AJ153&amp;_xlfn.XLOOKUP(AK153,Sheet4!$E$50:$E$118,Sheet4!$G$50:$G$118,"",)</f>
        <v>HP+&lt;color=#47d110&gt;218500&lt;/color&gt;,And HP+&lt;color=#47d110&gt;3.0%&lt;/color&gt;, with &lt;color=#47d110&gt;10%&lt;/color&gt; decrease in damage taken</v>
      </c>
    </row>
    <row r="154" spans="12:41" x14ac:dyDescent="0.15">
      <c r="L154">
        <f t="shared" si="33"/>
        <v>31511</v>
      </c>
      <c r="M154">
        <v>11</v>
      </c>
      <c r="N154" s="79">
        <v>11</v>
      </c>
      <c r="O154" s="80">
        <v>4038</v>
      </c>
      <c r="P154" s="80">
        <v>4025</v>
      </c>
      <c r="Q154" s="80">
        <v>4002</v>
      </c>
      <c r="R154" s="124">
        <f t="shared" si="39"/>
        <v>1.1499999999999999</v>
      </c>
      <c r="S154" s="88">
        <v>15</v>
      </c>
      <c r="T154" s="89">
        <v>3</v>
      </c>
      <c r="U154" s="88">
        <v>6</v>
      </c>
      <c r="V154">
        <f t="shared" si="40"/>
        <v>3</v>
      </c>
      <c r="W154" t="str" cm="1">
        <f t="array" ref="W154">"{5,1,"&amp;T154&amp;","&amp;_xlfn.CEILING.MATH(INDEX($E$5:$J$10,T154,V154)*R154,100)&amp;",0}"</f>
        <v>{5,1,3,218500,0}</v>
      </c>
      <c r="X154" t="str" cm="1">
        <f t="array" ref="X154">IF(U154=0,"","{5,1,"&amp;U154-3&amp;","&amp;INDEX($E$5:$J$10,U154,V154)/10&amp;",1}")</f>
        <v>{5,1,3,3,1}</v>
      </c>
      <c r="Y154" t="str">
        <f t="array" ref="Y154">[1]!LKnum(W154:X154)</f>
        <v>{{5,1,3,218500,0}|{5,1,3,3,1}}</v>
      </c>
      <c r="Z154">
        <v>0</v>
      </c>
      <c r="AA154">
        <f t="array" ref="AA154">INT(IF(U154=0,0,INDEX($E$20:$J$25,U154,V154))+INDEX($E$20:$J$25,T154,V154))</f>
        <v>24700</v>
      </c>
      <c r="AB154" t="str" cm="1">
        <f t="array" ref="AB154">INDEX(A$5:A$10,$T154)&amp;"&lt;color=#47d110&gt;"&amp;_xlfn.CEILING.MATH(INDEX($E$5:$J$10,T154,V154)*R154,100)&amp;"&lt;/color&gt;"</f>
        <v>血量+&lt;color=#47d110&gt;218500&lt;/color&gt;</v>
      </c>
      <c r="AC154" t="str" cm="1">
        <f t="array" ref="AC154">INDEX(B$5:B$10,$T154)&amp;"&lt;color=#47d110&gt;"&amp;_xlfn.CEILING.MATH(INDEX($E$5:$J$10,T154,V154)*R154,100)&amp;"&lt;/color&gt;"</f>
        <v>血量+&lt;color=#47d110&gt;218500&lt;/color&gt;</v>
      </c>
      <c r="AD154" t="str" cm="1">
        <f t="array" ref="AD154">INDEX(C$5:C$10,$T154)&amp;"&lt;color=#47d110&gt;"&amp;_xlfn.CEILING.MATH(INDEX($E$5:$J$10,T154,V154)*R154,100)&amp;"&lt;/color&gt;"</f>
        <v>HP+&lt;color=#47d110&gt;218500&lt;/color&gt;</v>
      </c>
      <c r="AE154" t="str">
        <f t="array" ref="AE154">IF($U154=0,"",","&amp;INDEX(A$5:A$10,$U154)&amp;INDEX($E$34:$J$39,$U154,$V154))</f>
        <v>,同时血量+&lt;color=#47d110&gt;3.0%&lt;/color&gt;</v>
      </c>
      <c r="AF154" t="str">
        <f t="array" ref="AF154">IF($U154=0,"",","&amp;INDEX(B$5:B$10,$U154)&amp;INDEX($E$34:$J$39,$U154,$V154))</f>
        <v>,同時血量+&lt;color=#47d110&gt;3.0%&lt;/color&gt;</v>
      </c>
      <c r="AG154" t="str">
        <f t="array" ref="AG154">IF($U154=0,"",","&amp;INDEX(C$5:C$10,$U154)&amp;INDEX($E$34:$J$39,$U154,$V154))</f>
        <v>,And HP+&lt;color=#47d110&gt;3.0%&lt;/color&gt;</v>
      </c>
      <c r="AH154" t="str">
        <f t="shared" si="34"/>
        <v>血量+&lt;color=#47d110&gt;218500&lt;/color&gt;,同时血量+&lt;color=#47d110&gt;3.0%&lt;/color&gt;</v>
      </c>
      <c r="AI154" t="str">
        <f t="shared" si="35"/>
        <v>血量+&lt;color=#47d110&gt;218500&lt;/color&gt;,同時血量+&lt;color=#47d110&gt;3.0%&lt;/color&gt;</v>
      </c>
      <c r="AJ154" t="str">
        <f t="shared" si="36"/>
        <v>HP+&lt;color=#47d110&gt;218500&lt;/color&gt;,And HP+&lt;color=#47d110&gt;3.0%&lt;/color&gt;</v>
      </c>
      <c r="AK154">
        <v>3000041</v>
      </c>
      <c r="AL154" t="str">
        <f>_xlfn.XLOOKUP(AK154,Sheet4!$E$50:$E$118,Sheet4!$F$50:$F$118,"",)</f>
        <v>,普通攻击有6%概率造成&lt;color=#47d110&gt;170%&lt;/color&gt;伤害</v>
      </c>
      <c r="AM154" s="74" t="str">
        <f t="shared" si="37"/>
        <v>血量+&lt;color=#47d110&gt;218500&lt;/color&gt;,同时血量+&lt;color=#47d110&gt;3.0%&lt;/color&gt;,普通攻击有6%概率造成&lt;color=#47d110&gt;170%&lt;/color&gt;伤害</v>
      </c>
      <c r="AN154" s="74" t="str">
        <f t="shared" si="38"/>
        <v>血量+&lt;color=#47d110&gt;218500&lt;/color&gt;,同時血量+&lt;color=#47d110&gt;3.0%&lt;/color&gt;,普通攻击有6%概率造成&lt;color=#47d110&gt;170%&lt;/color&gt;伤害</v>
      </c>
      <c r="AO154" s="74" t="str">
        <f>AJ154&amp;_xlfn.XLOOKUP(AK154,Sheet4!$E$50:$E$118,Sheet4!$G$50:$G$118,"",)</f>
        <v>HP+&lt;color=#47d110&gt;218500&lt;/color&gt;,And HP+&lt;color=#47d110&gt;3.0%&lt;/color&gt;, with 6% chance of causing &lt;color=#47d110&gt;170%&lt;/color&gt; damage with basic attacks</v>
      </c>
    </row>
    <row r="155" spans="12:41" x14ac:dyDescent="0.15">
      <c r="L155">
        <f t="shared" si="33"/>
        <v>30612</v>
      </c>
      <c r="M155">
        <v>12</v>
      </c>
      <c r="N155" s="79">
        <v>12</v>
      </c>
      <c r="O155" s="80">
        <v>4030</v>
      </c>
      <c r="P155" s="80">
        <v>3008</v>
      </c>
      <c r="Q155" s="80"/>
      <c r="R155" s="124">
        <f t="shared" si="39"/>
        <v>0.7</v>
      </c>
      <c r="S155" s="88">
        <v>6</v>
      </c>
      <c r="T155" s="89">
        <v>1</v>
      </c>
      <c r="U155" s="88">
        <v>0</v>
      </c>
      <c r="V155">
        <f t="shared" si="40"/>
        <v>3</v>
      </c>
      <c r="W155" t="str" cm="1">
        <f t="array" ref="W155">"{5,1,"&amp;T155&amp;","&amp;_xlfn.CEILING.MATH(INDEX($E$5:$J$10,T155,V155)*R155,100)&amp;",0}"</f>
        <v>{5,1,1,15400,0}</v>
      </c>
      <c r="X155" t="str" cm="1">
        <f t="array" ref="X155">IF(U155=0,"","{5,1,"&amp;U155-3&amp;","&amp;INDEX($E$5:$J$10,U155,V155)/10&amp;",1}")</f>
        <v/>
      </c>
      <c r="Y155" t="str">
        <f t="array" ref="Y155">[1]!LKnum(W155:X155)</f>
        <v>{{5,1,1,15400,0}}</v>
      </c>
      <c r="Z155">
        <v>0</v>
      </c>
      <c r="AA155">
        <f t="array" ref="AA155">INT(IF(U155=0,0,INDEX($E$20:$J$25,U155,V155))+INDEX($E$20:$J$25,T155,V155))</f>
        <v>22000</v>
      </c>
      <c r="AB155" t="str" cm="1">
        <f t="array" ref="AB155">INDEX(A$5:A$10,$T155)&amp;"&lt;color=#47d110&gt;"&amp;_xlfn.CEILING.MATH(INDEX($E$5:$J$10,T155,V155)*R155,100)&amp;"&lt;/color&gt;"</f>
        <v>攻击+&lt;color=#47d110&gt;15400&lt;/color&gt;</v>
      </c>
      <c r="AC155" t="str" cm="1">
        <f t="array" ref="AC155">INDEX(B$5:B$10,$T155)&amp;"&lt;color=#47d110&gt;"&amp;_xlfn.CEILING.MATH(INDEX($E$5:$J$10,T155,V155)*R155,100)&amp;"&lt;/color&gt;"</f>
        <v>攻擊+&lt;color=#47d110&gt;15400&lt;/color&gt;</v>
      </c>
      <c r="AD155" t="str" cm="1">
        <f t="array" ref="AD155">INDEX(C$5:C$10,$T155)&amp;"&lt;color=#47d110&gt;"&amp;_xlfn.CEILING.MATH(INDEX($E$5:$J$10,T155,V155)*R155,100)&amp;"&lt;/color&gt;"</f>
        <v>ATK+&lt;color=#47d110&gt;15400&lt;/color&gt;</v>
      </c>
      <c r="AE155" t="str">
        <f t="array" ref="AE155">IF($U155=0,"",","&amp;INDEX(A$5:A$10,$U155)&amp;INDEX($E$34:$J$39,$U155,$V155))</f>
        <v/>
      </c>
      <c r="AF155" t="str">
        <f t="array" ref="AF155">IF($U155=0,"",","&amp;INDEX(B$5:B$10,$U155)&amp;INDEX($E$34:$J$39,$U155,$V155))</f>
        <v/>
      </c>
      <c r="AG155" t="str">
        <f t="array" ref="AG155">IF($U155=0,"",","&amp;INDEX(C$5:C$10,$U155)&amp;INDEX($E$34:$J$39,$U155,$V155))</f>
        <v/>
      </c>
      <c r="AH155" t="str">
        <f t="shared" si="34"/>
        <v>攻击+&lt;color=#47d110&gt;15400&lt;/color&gt;</v>
      </c>
      <c r="AI155" t="str">
        <f t="shared" si="35"/>
        <v>攻擊+&lt;color=#47d110&gt;15400&lt;/color&gt;</v>
      </c>
      <c r="AJ155" t="str">
        <f t="shared" si="36"/>
        <v>ATK+&lt;color=#47d110&gt;15400&lt;/color&gt;</v>
      </c>
      <c r="AK155">
        <v>3000044</v>
      </c>
      <c r="AL155" t="str">
        <f>_xlfn.XLOOKUP(AK155,Sheet4!$E$50:$E$118,Sheet4!$F$50:$F$118,"",)</f>
        <v>,攻击附带&lt;color=#47d110&gt;7%&lt;/color&gt;护甲穿透</v>
      </c>
      <c r="AM155" s="74" t="str">
        <f t="shared" si="37"/>
        <v>攻击+&lt;color=#47d110&gt;15400&lt;/color&gt;,攻击附带&lt;color=#47d110&gt;7%&lt;/color&gt;护甲穿透</v>
      </c>
      <c r="AN155" s="74" t="str">
        <f t="shared" si="38"/>
        <v>攻擊+&lt;color=#47d110&gt;15400&lt;/color&gt;,攻击附带&lt;color=#47d110&gt;7%&lt;/color&gt;护甲穿透</v>
      </c>
      <c r="AO155" s="74" t="str">
        <f>AJ155&amp;_xlfn.XLOOKUP(AK155,Sheet4!$E$50:$E$118,Sheet4!$G$50:$G$118,"",)</f>
        <v>ATK+&lt;color=#47d110&gt;15400&lt;/color&gt;, with &lt;color=#47d110&gt;7%&lt;/color&gt; armor penetration in attacks</v>
      </c>
    </row>
    <row r="156" spans="12:41" x14ac:dyDescent="0.15">
      <c r="L156">
        <f t="shared" si="33"/>
        <v>32113</v>
      </c>
      <c r="M156">
        <v>13</v>
      </c>
      <c r="N156" s="81">
        <v>13</v>
      </c>
      <c r="O156" s="80">
        <v>4031</v>
      </c>
      <c r="P156" s="80">
        <v>4028</v>
      </c>
      <c r="Q156" s="80"/>
      <c r="R156" s="124">
        <f t="shared" si="39"/>
        <v>0.8</v>
      </c>
      <c r="S156" s="88">
        <v>21</v>
      </c>
      <c r="T156" s="89">
        <v>2</v>
      </c>
      <c r="U156" s="88">
        <v>0</v>
      </c>
      <c r="V156">
        <f t="shared" si="40"/>
        <v>3</v>
      </c>
      <c r="W156" t="str" cm="1">
        <f t="array" ref="W156">"{5,1,"&amp;T156&amp;","&amp;_xlfn.CEILING.MATH(INDEX($E$5:$J$10,T156,V156)*R156,100)&amp;",0}"</f>
        <v>{5,1,2,21600,0}</v>
      </c>
      <c r="X156" t="str" cm="1">
        <f t="array" ref="X156">IF(U156=0,"","{5,1,"&amp;U156-3&amp;","&amp;INDEX($E$5:$J$10,U156,V156)/10&amp;",1}")</f>
        <v/>
      </c>
      <c r="Y156" t="str">
        <f t="array" ref="Y156">[1]!LKnum(W156:X156)</f>
        <v>{{5,1,2,21600,0}}</v>
      </c>
      <c r="Z156">
        <v>0</v>
      </c>
      <c r="AA156">
        <f t="array" ref="AA156">INT(IF(U156=0,0,INDEX($E$20:$J$25,U156,V156))+INDEX($E$20:$J$25,T156,V156))</f>
        <v>40500</v>
      </c>
      <c r="AB156" t="str" cm="1">
        <f t="array" ref="AB156">INDEX(A$5:A$10,$T156)&amp;"&lt;color=#47d110&gt;"&amp;_xlfn.CEILING.MATH(INDEX($E$5:$J$10,T156,V156)*R156,100)&amp;"&lt;/color&gt;"</f>
        <v>防御+&lt;color=#47d110&gt;21600&lt;/color&gt;</v>
      </c>
      <c r="AC156" t="str" cm="1">
        <f t="array" ref="AC156">INDEX(B$5:B$10,$T156)&amp;"&lt;color=#47d110&gt;"&amp;_xlfn.CEILING.MATH(INDEX($E$5:$J$10,T156,V156)*R156,100)&amp;"&lt;/color&gt;"</f>
        <v>防禦+&lt;color=#47d110&gt;21600&lt;/color&gt;</v>
      </c>
      <c r="AD156" t="str" cm="1">
        <f t="array" ref="AD156">INDEX(C$5:C$10,$T156)&amp;"&lt;color=#47d110&gt;"&amp;_xlfn.CEILING.MATH(INDEX($E$5:$J$10,T156,V156)*R156,100)&amp;"&lt;/color&gt;"</f>
        <v>DEF+&lt;color=#47d110&gt;21600&lt;/color&gt;</v>
      </c>
      <c r="AE156" t="str">
        <f t="array" ref="AE156">IF($U156=0,"",","&amp;INDEX(A$5:A$10,$U156)&amp;INDEX($E$34:$J$39,$U156,$V156))</f>
        <v/>
      </c>
      <c r="AF156" t="str">
        <f t="array" ref="AF156">IF($U156=0,"",","&amp;INDEX(B$5:B$10,$U156)&amp;INDEX($E$34:$J$39,$U156,$V156))</f>
        <v/>
      </c>
      <c r="AG156" t="str">
        <f t="array" ref="AG156">IF($U156=0,"",","&amp;INDEX(C$5:C$10,$U156)&amp;INDEX($E$34:$J$39,$U156,$V156))</f>
        <v/>
      </c>
      <c r="AH156" t="str">
        <f t="shared" si="34"/>
        <v>防御+&lt;color=#47d110&gt;21600&lt;/color&gt;</v>
      </c>
      <c r="AI156" t="str">
        <f t="shared" si="35"/>
        <v>防禦+&lt;color=#47d110&gt;21600&lt;/color&gt;</v>
      </c>
      <c r="AJ156" t="str">
        <f t="shared" si="36"/>
        <v>DEF+&lt;color=#47d110&gt;21600&lt;/color&gt;</v>
      </c>
      <c r="AK156">
        <v>3000047</v>
      </c>
      <c r="AL156" t="str">
        <f>_xlfn.XLOOKUP(AK156,Sheet4!$E$50:$E$118,Sheet4!$F$50:$F$118,"",)</f>
        <v>,对冰冻目标额外造成&lt;color=#47d110&gt;9%&lt;/color&gt;伤害</v>
      </c>
      <c r="AM156" s="74" t="str">
        <f t="shared" si="37"/>
        <v>防御+&lt;color=#47d110&gt;21600&lt;/color&gt;,对冰冻目标额外造成&lt;color=#47d110&gt;9%&lt;/color&gt;伤害</v>
      </c>
      <c r="AN156" s="74" t="str">
        <f t="shared" si="38"/>
        <v>防禦+&lt;color=#47d110&gt;21600&lt;/color&gt;,对冰冻目标额外造成&lt;color=#47d110&gt;9%&lt;/color&gt;伤害</v>
      </c>
      <c r="AO156" s="74" t="str">
        <f>AJ156&amp;_xlfn.XLOOKUP(AK156,Sheet4!$E$50:$E$118,Sheet4!$G$50:$G$118,"",)</f>
        <v>DEF+&lt;color=#47d110&gt;21600&lt;/color&gt;, with &lt;color=#47d110&gt;9%&lt;/color&gt; additional damage to frozen targets</v>
      </c>
    </row>
    <row r="157" spans="12:41" x14ac:dyDescent="0.15">
      <c r="L157">
        <f t="shared" si="33"/>
        <v>30614</v>
      </c>
      <c r="M157">
        <v>14</v>
      </c>
      <c r="N157" s="79">
        <v>14</v>
      </c>
      <c r="O157" s="80">
        <v>4022</v>
      </c>
      <c r="P157" s="80">
        <v>3010</v>
      </c>
      <c r="Q157" s="80"/>
      <c r="R157" s="124">
        <f t="shared" si="39"/>
        <v>0.6</v>
      </c>
      <c r="S157" s="88">
        <v>6</v>
      </c>
      <c r="T157" s="89">
        <v>2</v>
      </c>
      <c r="U157" s="88">
        <v>0</v>
      </c>
      <c r="V157">
        <f t="shared" si="40"/>
        <v>3</v>
      </c>
      <c r="W157" t="str" cm="1">
        <f t="array" ref="W157">"{5,1,"&amp;T157&amp;","&amp;_xlfn.CEILING.MATH(INDEX($E$5:$J$10,T157,V157)*R157,100)&amp;",0}"</f>
        <v>{5,1,2,16200,0}</v>
      </c>
      <c r="X157" t="str" cm="1">
        <f t="array" ref="X157">IF(U157=0,"","{5,1,"&amp;U157-3&amp;","&amp;INDEX($E$5:$J$10,U157,V157)/10&amp;",1}")</f>
        <v/>
      </c>
      <c r="Y157" t="str">
        <f t="array" ref="Y157">[1]!LKnum(W157:X157)</f>
        <v>{{5,1,2,16200,0}}</v>
      </c>
      <c r="Z157">
        <v>0</v>
      </c>
      <c r="AA157">
        <f t="array" ref="AA157">INT(IF(U157=0,0,INDEX($E$20:$J$25,U157,V157))+INDEX($E$20:$J$25,T157,V157))</f>
        <v>40500</v>
      </c>
      <c r="AB157" t="str" cm="1">
        <f t="array" ref="AB157">INDEX(A$5:A$10,$T157)&amp;"&lt;color=#47d110&gt;"&amp;_xlfn.CEILING.MATH(INDEX($E$5:$J$10,T157,V157)*R157,100)&amp;"&lt;/color&gt;"</f>
        <v>防御+&lt;color=#47d110&gt;16200&lt;/color&gt;</v>
      </c>
      <c r="AC157" t="str" cm="1">
        <f t="array" ref="AC157">INDEX(B$5:B$10,$T157)&amp;"&lt;color=#47d110&gt;"&amp;_xlfn.CEILING.MATH(INDEX($E$5:$J$10,T157,V157)*R157,100)&amp;"&lt;/color&gt;"</f>
        <v>防禦+&lt;color=#47d110&gt;16200&lt;/color&gt;</v>
      </c>
      <c r="AD157" t="str" cm="1">
        <f t="array" ref="AD157">INDEX(C$5:C$10,$T157)&amp;"&lt;color=#47d110&gt;"&amp;_xlfn.CEILING.MATH(INDEX($E$5:$J$10,T157,V157)*R157,100)&amp;"&lt;/color&gt;"</f>
        <v>DEF+&lt;color=#47d110&gt;16200&lt;/color&gt;</v>
      </c>
      <c r="AE157" t="str">
        <f t="array" ref="AE157">IF($U157=0,"",","&amp;INDEX(A$5:A$10,$U157)&amp;INDEX($E$34:$J$39,$U157,$V157))</f>
        <v/>
      </c>
      <c r="AF157" t="str">
        <f t="array" ref="AF157">IF($U157=0,"",","&amp;INDEX(B$5:B$10,$U157)&amp;INDEX($E$34:$J$39,$U157,$V157))</f>
        <v/>
      </c>
      <c r="AG157" t="str">
        <f t="array" ref="AG157">IF($U157=0,"",","&amp;INDEX(C$5:C$10,$U157)&amp;INDEX($E$34:$J$39,$U157,$V157))</f>
        <v/>
      </c>
      <c r="AH157" t="str">
        <f t="shared" si="34"/>
        <v>防御+&lt;color=#47d110&gt;16200&lt;/color&gt;</v>
      </c>
      <c r="AI157" t="str">
        <f t="shared" si="35"/>
        <v>防禦+&lt;color=#47d110&gt;16200&lt;/color&gt;</v>
      </c>
      <c r="AJ157" t="str">
        <f t="shared" si="36"/>
        <v>DEF+&lt;color=#47d110&gt;16200&lt;/color&gt;</v>
      </c>
      <c r="AK157">
        <v>3000050</v>
      </c>
      <c r="AL157" t="str">
        <f>_xlfn.XLOOKUP(AK157,Sheet4!$E$50:$E$118,Sheet4!$F$50:$F$118,"",)</f>
        <v>,首次血量低于50%时获得&lt;color=#47d110&gt;7%&lt;/color&gt;生命护盾</v>
      </c>
      <c r="AM157" s="74" t="str">
        <f t="shared" si="37"/>
        <v>防御+&lt;color=#47d110&gt;16200&lt;/color&gt;,首次血量低于50%时获得&lt;color=#47d110&gt;7%&lt;/color&gt;生命护盾</v>
      </c>
      <c r="AN157" s="74" t="str">
        <f t="shared" si="38"/>
        <v>防禦+&lt;color=#47d110&gt;16200&lt;/color&gt;,首次血量低于50%时获得&lt;color=#47d110&gt;7%&lt;/color&gt;生命护盾</v>
      </c>
      <c r="AO157" s="74" t="str">
        <f>AJ157&amp;_xlfn.XLOOKUP(AK157,Sheet4!$E$50:$E$118,Sheet4!$G$50:$G$118,"",)</f>
        <v>DEF+&lt;color=#47d110&gt;16200&lt;/color&gt;, with a &lt;color=#47d110&gt;7%&lt;/color&gt; lifeshield received for players below 50% for the first time</v>
      </c>
    </row>
    <row r="158" spans="12:41" x14ac:dyDescent="0.15">
      <c r="L158">
        <f t="shared" si="33"/>
        <v>31515</v>
      </c>
      <c r="M158">
        <v>15</v>
      </c>
      <c r="N158" s="81">
        <v>15</v>
      </c>
      <c r="O158" s="80">
        <v>4033</v>
      </c>
      <c r="P158" s="80">
        <v>4030</v>
      </c>
      <c r="Q158" s="80">
        <v>4021</v>
      </c>
      <c r="R158" s="124">
        <f t="shared" si="39"/>
        <v>1.1499999999999999</v>
      </c>
      <c r="S158" s="88">
        <v>15</v>
      </c>
      <c r="T158" s="89">
        <v>1</v>
      </c>
      <c r="U158" s="88">
        <v>4</v>
      </c>
      <c r="V158">
        <f t="shared" si="40"/>
        <v>3</v>
      </c>
      <c r="W158" t="str" cm="1">
        <f t="array" ref="W158">"{5,1,"&amp;T158&amp;","&amp;_xlfn.CEILING.MATH(INDEX($E$5:$J$10,T158,V158)*R158,100)&amp;",0}"</f>
        <v>{5,1,1,25300,0}</v>
      </c>
      <c r="X158" t="str" cm="1">
        <f t="array" ref="X158">IF(U158=0,"","{5,1,"&amp;U158-3&amp;","&amp;INDEX($E$5:$J$10,U158,V158)/10&amp;",1}")</f>
        <v>{5,1,1,3,1}</v>
      </c>
      <c r="Y158" t="str">
        <f t="array" ref="Y158">[1]!LKnum(W158:X158)</f>
        <v>{{5,1,1,25300,0}|{5,1,1,3,1}}</v>
      </c>
      <c r="Z158">
        <v>0</v>
      </c>
      <c r="AA158">
        <f t="array" ref="AA158">INT(IF(U158=0,0,INDEX($E$20:$J$25,U158,V158))+INDEX($E$20:$J$25,T158,V158))</f>
        <v>22000</v>
      </c>
      <c r="AB158" t="str" cm="1">
        <f t="array" ref="AB158">INDEX(A$5:A$10,$T158)&amp;"&lt;color=#47d110&gt;"&amp;_xlfn.CEILING.MATH(INDEX($E$5:$J$10,T158,V158)*R158,100)&amp;"&lt;/color&gt;"</f>
        <v>攻击+&lt;color=#47d110&gt;25300&lt;/color&gt;</v>
      </c>
      <c r="AC158" t="str" cm="1">
        <f t="array" ref="AC158">INDEX(B$5:B$10,$T158)&amp;"&lt;color=#47d110&gt;"&amp;_xlfn.CEILING.MATH(INDEX($E$5:$J$10,T158,V158)*R158,100)&amp;"&lt;/color&gt;"</f>
        <v>攻擊+&lt;color=#47d110&gt;25300&lt;/color&gt;</v>
      </c>
      <c r="AD158" t="str" cm="1">
        <f t="array" ref="AD158">INDEX(C$5:C$10,$T158)&amp;"&lt;color=#47d110&gt;"&amp;_xlfn.CEILING.MATH(INDEX($E$5:$J$10,T158,V158)*R158,100)&amp;"&lt;/color&gt;"</f>
        <v>ATK+&lt;color=#47d110&gt;25300&lt;/color&gt;</v>
      </c>
      <c r="AE158" t="str">
        <f t="array" ref="AE158">IF($U158=0,"",","&amp;INDEX(A$5:A$10,$U158)&amp;INDEX($E$34:$J$39,$U158,$V158))</f>
        <v>,同时攻击+&lt;color=#47d110&gt;3.0%&lt;/color&gt;</v>
      </c>
      <c r="AF158" t="str">
        <f t="array" ref="AF158">IF($U158=0,"",","&amp;INDEX(B$5:B$10,$U158)&amp;INDEX($E$34:$J$39,$U158,$V158))</f>
        <v>,同時攻擊+&lt;color=#47d110&gt;3.0%&lt;/color&gt;</v>
      </c>
      <c r="AG158" t="str">
        <f t="array" ref="AG158">IF($U158=0,"",","&amp;INDEX(C$5:C$10,$U158)&amp;INDEX($E$34:$J$39,$U158,$V158))</f>
        <v>,And ATK+&lt;color=#47d110&gt;3.0%&lt;/color&gt;</v>
      </c>
      <c r="AH158" t="str">
        <f t="shared" si="34"/>
        <v>攻击+&lt;color=#47d110&gt;25300&lt;/color&gt;,同时攻击+&lt;color=#47d110&gt;3.0%&lt;/color&gt;</v>
      </c>
      <c r="AI158" t="str">
        <f t="shared" si="35"/>
        <v>攻擊+&lt;color=#47d110&gt;25300&lt;/color&gt;,同時攻擊+&lt;color=#47d110&gt;3.0%&lt;/color&gt;</v>
      </c>
      <c r="AJ158" t="str">
        <f t="shared" si="36"/>
        <v>ATK+&lt;color=#47d110&gt;25300&lt;/color&gt;,And ATK+&lt;color=#47d110&gt;3.0%&lt;/color&gt;</v>
      </c>
      <c r="AK158">
        <v>3000053</v>
      </c>
      <c r="AL158" t="str">
        <f>_xlfn.XLOOKUP(AK158,Sheet4!$E$50:$E$118,Sheet4!$F$50:$F$118,"",)</f>
        <v>,攻击有8%概率减少&lt;color=#47d110&gt;1.2&lt;/color&gt;秒必杀技冷却时间</v>
      </c>
      <c r="AM158" s="74" t="str">
        <f t="shared" si="37"/>
        <v>攻击+&lt;color=#47d110&gt;25300&lt;/color&gt;,同时攻击+&lt;color=#47d110&gt;3.0%&lt;/color&gt;,攻击有8%概率减少&lt;color=#47d110&gt;1.2&lt;/color&gt;秒必杀技冷却时间</v>
      </c>
      <c r="AN158" s="74" t="str">
        <f t="shared" si="38"/>
        <v>攻擊+&lt;color=#47d110&gt;25300&lt;/color&gt;,同時攻擊+&lt;color=#47d110&gt;3.0%&lt;/color&gt;,攻击有8%概率减少&lt;color=#47d110&gt;1.2&lt;/color&gt;秒必杀技冷却时间</v>
      </c>
      <c r="AO158" s="74" t="str">
        <f>AJ158&amp;_xlfn.XLOOKUP(AK158,Sheet4!$E$50:$E$118,Sheet4!$G$50:$G$118,"",)</f>
        <v>ATK+&lt;color=#47d110&gt;25300&lt;/color&gt;,And ATK+&lt;color=#47d110&gt;3.0%&lt;/color&gt;, with 8% chance of reducing Ultimate CD by &lt;color=#47d110&gt;1.2&lt;/color&gt; second</v>
      </c>
    </row>
    <row r="159" spans="12:41" x14ac:dyDescent="0.15">
      <c r="L159">
        <f t="shared" si="33"/>
        <v>33716</v>
      </c>
      <c r="M159">
        <v>16</v>
      </c>
      <c r="N159" s="79">
        <v>16</v>
      </c>
      <c r="O159" s="129">
        <v>4035</v>
      </c>
      <c r="P159" s="129">
        <v>4026</v>
      </c>
      <c r="Q159" s="129">
        <v>4019</v>
      </c>
      <c r="R159" s="124">
        <f t="shared" si="39"/>
        <v>1.1499999999999999</v>
      </c>
      <c r="S159" s="88">
        <v>37</v>
      </c>
      <c r="T159" s="128">
        <v>1</v>
      </c>
      <c r="U159" s="131">
        <v>4</v>
      </c>
      <c r="V159">
        <f t="shared" si="40"/>
        <v>3</v>
      </c>
      <c r="W159" t="str" cm="1">
        <f t="array" ref="W159">"{5,1,"&amp;T159&amp;","&amp;_xlfn.CEILING.MATH(INDEX($E$5:$J$10,T159,V159)*R159,100)&amp;",0}"</f>
        <v>{5,1,1,25300,0}</v>
      </c>
      <c r="X159" t="str" cm="1">
        <f t="array" ref="X159">IF(U159=0,"","{5,1,"&amp;U159-3&amp;","&amp;INDEX($E$5:$J$10,U159,V159)/10&amp;",1}")</f>
        <v>{5,1,1,3,1}</v>
      </c>
      <c r="Y159" t="str">
        <f t="array" ref="Y159">[1]!LKnum(W159:X159)</f>
        <v>{{5,1,1,25300,0}|{5,1,1,3,1}}</v>
      </c>
      <c r="Z159">
        <v>0</v>
      </c>
      <c r="AA159">
        <f t="array" ref="AA159">INT(IF(U159=0,0,INDEX($E$20:$J$25,U159,V159))+INDEX($E$20:$J$25,T159,V159))</f>
        <v>22000</v>
      </c>
      <c r="AB159" t="str" cm="1">
        <f t="array" ref="AB159">INDEX(A$5:A$10,$T159)&amp;"&lt;color=#47d110&gt;"&amp;_xlfn.CEILING.MATH(INDEX($E$5:$J$10,T159,V159)*R159,100)&amp;"&lt;/color&gt;"</f>
        <v>攻击+&lt;color=#47d110&gt;25300&lt;/color&gt;</v>
      </c>
      <c r="AC159" t="str" cm="1">
        <f t="array" ref="AC159">INDEX(B$5:B$10,$T159)&amp;"&lt;color=#47d110&gt;"&amp;_xlfn.CEILING.MATH(INDEX($E$5:$J$10,T159,V159)*R159,100)&amp;"&lt;/color&gt;"</f>
        <v>攻擊+&lt;color=#47d110&gt;25300&lt;/color&gt;</v>
      </c>
      <c r="AD159" t="str" cm="1">
        <f t="array" ref="AD159">INDEX(C$5:C$10,$T159)&amp;"&lt;color=#47d110&gt;"&amp;_xlfn.CEILING.MATH(INDEX($E$5:$J$10,T159,V159)*R159,100)&amp;"&lt;/color&gt;"</f>
        <v>ATK+&lt;color=#47d110&gt;25300&lt;/color&gt;</v>
      </c>
      <c r="AE159" t="str">
        <f t="array" ref="AE159">IF($U159=0,"",","&amp;INDEX(A$5:A$10,$U159)&amp;INDEX($E$34:$J$39,$U159,$V159))</f>
        <v>,同时攻击+&lt;color=#47d110&gt;3.0%&lt;/color&gt;</v>
      </c>
      <c r="AF159" t="str">
        <f t="array" ref="AF159">IF($U159=0,"",","&amp;INDEX(B$5:B$10,$U159)&amp;INDEX($E$34:$J$39,$U159,$V159))</f>
        <v>,同時攻擊+&lt;color=#47d110&gt;3.0%&lt;/color&gt;</v>
      </c>
      <c r="AG159" t="str">
        <f t="array" ref="AG159">IF($U159=0,"",","&amp;INDEX(C$5:C$10,$U159)&amp;INDEX($E$34:$J$39,$U159,$V159))</f>
        <v>,And ATK+&lt;color=#47d110&gt;3.0%&lt;/color&gt;</v>
      </c>
      <c r="AH159" t="str">
        <f t="shared" si="34"/>
        <v>攻击+&lt;color=#47d110&gt;25300&lt;/color&gt;,同时攻击+&lt;color=#47d110&gt;3.0%&lt;/color&gt;</v>
      </c>
      <c r="AI159" t="str">
        <f t="shared" si="35"/>
        <v>攻擊+&lt;color=#47d110&gt;25300&lt;/color&gt;,同時攻擊+&lt;color=#47d110&gt;3.0%&lt;/color&gt;</v>
      </c>
      <c r="AJ159" t="str">
        <f t="shared" si="36"/>
        <v>ATK+&lt;color=#47d110&gt;25300&lt;/color&gt;,And ATK+&lt;color=#47d110&gt;3.0%&lt;/color&gt;</v>
      </c>
      <c r="AK159">
        <v>3000056</v>
      </c>
      <c r="AL159" t="str">
        <f>_xlfn.XLOOKUP(AK159,Sheet4!$E$50:$E$118,Sheet4!$F$50:$F$118,"",)</f>
        <v>,击败目标后回复&lt;color=#47d110&gt;12%&lt;/color&gt;生命值</v>
      </c>
      <c r="AM159" s="74" t="str">
        <f t="shared" si="37"/>
        <v>攻击+&lt;color=#47d110&gt;25300&lt;/color&gt;,同时攻击+&lt;color=#47d110&gt;3.0%&lt;/color&gt;,击败目标后回复&lt;color=#47d110&gt;12%&lt;/color&gt;生命值</v>
      </c>
      <c r="AN159" s="74" t="str">
        <f t="shared" si="38"/>
        <v>攻擊+&lt;color=#47d110&gt;25300&lt;/color&gt;,同時攻擊+&lt;color=#47d110&gt;3.0%&lt;/color&gt;,击败目标后回复&lt;color=#47d110&gt;12%&lt;/color&gt;生命值</v>
      </c>
      <c r="AO159" s="74" t="str">
        <f>AJ159&amp;_xlfn.XLOOKUP(AK159,Sheet4!$E$50:$E$118,Sheet4!$G$50:$G$118,"",)</f>
        <v>ATK+&lt;color=#47d110&gt;25300&lt;/color&gt;,And ATK+&lt;color=#47d110&gt;3.0%&lt;/color&gt;, with &lt;color=#47d110&gt;12%&lt;/color&gt; HP recovery after defeating targets</v>
      </c>
    </row>
    <row r="160" spans="12:41" x14ac:dyDescent="0.15">
      <c r="L160">
        <f t="shared" si="33"/>
        <v>32117</v>
      </c>
      <c r="M160">
        <v>17</v>
      </c>
      <c r="N160" s="79">
        <v>17</v>
      </c>
      <c r="O160" s="80">
        <v>4019</v>
      </c>
      <c r="P160" s="80">
        <v>4012</v>
      </c>
      <c r="Q160" s="80"/>
      <c r="R160" s="124">
        <f t="shared" si="39"/>
        <v>0.9</v>
      </c>
      <c r="S160" s="88">
        <v>21</v>
      </c>
      <c r="T160" s="89">
        <v>2</v>
      </c>
      <c r="U160" s="88">
        <v>0</v>
      </c>
      <c r="V160">
        <f t="shared" si="40"/>
        <v>3</v>
      </c>
      <c r="W160" t="str" cm="1">
        <f t="array" ref="W160">"{5,1,"&amp;T160&amp;","&amp;_xlfn.CEILING.MATH(INDEX($E$5:$J$10,T160,V160)*R160,100)&amp;",0}"</f>
        <v>{5,1,2,24300,0}</v>
      </c>
      <c r="X160" t="str" cm="1">
        <f t="array" ref="X160">IF(U160=0,"","{5,1,"&amp;U160-3&amp;","&amp;INDEX($E$5:$J$10,U160,V160)/10&amp;",1}")</f>
        <v/>
      </c>
      <c r="Y160" t="str">
        <f t="array" ref="Y160">[1]!LKnum(W160:X160)</f>
        <v>{{5,1,2,24300,0}}</v>
      </c>
      <c r="Z160">
        <v>0</v>
      </c>
      <c r="AA160">
        <f t="array" ref="AA160">INT(IF(U160=0,0,INDEX($E$20:$J$25,U160,V160))+INDEX($E$20:$J$25,T160,V160))</f>
        <v>40500</v>
      </c>
      <c r="AB160" t="str" cm="1">
        <f t="array" ref="AB160">INDEX(A$5:A$10,$T160)&amp;"&lt;color=#47d110&gt;"&amp;_xlfn.CEILING.MATH(INDEX($E$5:$J$10,T160,V160)*R160,100)&amp;"&lt;/color&gt;"</f>
        <v>防御+&lt;color=#47d110&gt;24300&lt;/color&gt;</v>
      </c>
      <c r="AC160" t="str" cm="1">
        <f t="array" ref="AC160">INDEX(B$5:B$10,$T160)&amp;"&lt;color=#47d110&gt;"&amp;_xlfn.CEILING.MATH(INDEX($E$5:$J$10,T160,V160)*R160,100)&amp;"&lt;/color&gt;"</f>
        <v>防禦+&lt;color=#47d110&gt;24300&lt;/color&gt;</v>
      </c>
      <c r="AD160" t="str" cm="1">
        <f t="array" ref="AD160">INDEX(C$5:C$10,$T160)&amp;"&lt;color=#47d110&gt;"&amp;_xlfn.CEILING.MATH(INDEX($E$5:$J$10,T160,V160)*R160,100)&amp;"&lt;/color&gt;"</f>
        <v>DEF+&lt;color=#47d110&gt;24300&lt;/color&gt;</v>
      </c>
      <c r="AE160" t="str">
        <f t="array" ref="AE160">IF($U160=0,"",","&amp;INDEX(A$5:A$10,$U160)&amp;INDEX($E$34:$J$39,$U160,$V160))</f>
        <v/>
      </c>
      <c r="AF160" t="str">
        <f t="array" ref="AF160">IF($U160=0,"",","&amp;INDEX(B$5:B$10,$U160)&amp;INDEX($E$34:$J$39,$U160,$V160))</f>
        <v/>
      </c>
      <c r="AG160" t="str">
        <f t="array" ref="AG160">IF($U160=0,"",","&amp;INDEX(C$5:C$10,$U160)&amp;INDEX($E$34:$J$39,$U160,$V160))</f>
        <v/>
      </c>
      <c r="AH160" t="str">
        <f t="shared" si="34"/>
        <v>防御+&lt;color=#47d110&gt;24300&lt;/color&gt;</v>
      </c>
      <c r="AI160" t="str">
        <f t="shared" si="35"/>
        <v>防禦+&lt;color=#47d110&gt;24300&lt;/color&gt;</v>
      </c>
      <c r="AJ160" t="str">
        <f t="shared" si="36"/>
        <v>DEF+&lt;color=#47d110&gt;24300&lt;/color&gt;</v>
      </c>
      <c r="AK160">
        <v>3000059</v>
      </c>
      <c r="AL160" t="str">
        <f>_xlfn.XLOOKUP(AK160,Sheet4!$E$50:$E$118,Sheet4!$F$50:$F$118,"",)</f>
        <v>,受到控制效果降低30%，吸血效果提高&lt;color=#47d110&gt;9%&lt;/color&gt;</v>
      </c>
      <c r="AM160" s="74" t="str">
        <f t="shared" si="37"/>
        <v>防御+&lt;color=#47d110&gt;24300&lt;/color&gt;,受到控制效果降低30%，吸血效果提高&lt;color=#47d110&gt;9%&lt;/color&gt;</v>
      </c>
      <c r="AN160" s="74" t="str">
        <f t="shared" si="38"/>
        <v>防禦+&lt;color=#47d110&gt;24300&lt;/color&gt;,受到控制效果降低30%，吸血效果提高&lt;color=#47d110&gt;9%&lt;/color&gt;</v>
      </c>
      <c r="AO160" s="74" t="str">
        <f>AJ160&amp;_xlfn.XLOOKUP(AK160,Sheet4!$E$50:$E$118,Sheet4!$G$50:$G$118,"",)</f>
        <v>DEF+&lt;color=#47d110&gt;24300&lt;/color&gt;, with 30% reduction in control effects and &lt;color=#47d110&gt;9%&lt;/color&gt; increase in lifesteal effects</v>
      </c>
    </row>
    <row r="161" spans="12:41" x14ac:dyDescent="0.15">
      <c r="L161">
        <f t="shared" si="33"/>
        <v>33218</v>
      </c>
      <c r="M161">
        <v>18</v>
      </c>
      <c r="N161" s="79">
        <v>18</v>
      </c>
      <c r="O161" s="80">
        <v>4036</v>
      </c>
      <c r="P161" s="80">
        <v>4014</v>
      </c>
      <c r="Q161" s="80"/>
      <c r="R161" s="124">
        <f t="shared" si="39"/>
        <v>0.9</v>
      </c>
      <c r="S161" s="88">
        <v>32</v>
      </c>
      <c r="T161" s="89">
        <v>2</v>
      </c>
      <c r="U161" s="88">
        <v>0</v>
      </c>
      <c r="V161">
        <f t="shared" si="40"/>
        <v>3</v>
      </c>
      <c r="W161" t="str" cm="1">
        <f t="array" ref="W161">"{5,1,"&amp;T161&amp;","&amp;_xlfn.CEILING.MATH(INDEX($E$5:$J$10,T161,V161)*R161,100)&amp;",0}"</f>
        <v>{5,1,2,24300,0}</v>
      </c>
      <c r="X161" t="str" cm="1">
        <f t="array" ref="X161">IF(U161=0,"","{5,1,"&amp;U161-3&amp;","&amp;INDEX($E$5:$J$10,U161,V161)/10&amp;",1}")</f>
        <v/>
      </c>
      <c r="Y161" t="str">
        <f t="array" ref="Y161">[1]!LKnum(W161:X161)</f>
        <v>{{5,1,2,24300,0}}</v>
      </c>
      <c r="Z161">
        <v>0</v>
      </c>
      <c r="AA161">
        <f t="array" ref="AA161">INT(IF(U161=0,0,INDEX($E$20:$J$25,U161,V161))+INDEX($E$20:$J$25,T161,V161))</f>
        <v>40500</v>
      </c>
      <c r="AB161" t="str" cm="1">
        <f t="array" ref="AB161">INDEX(A$5:A$10,$T161)&amp;"&lt;color=#47d110&gt;"&amp;_xlfn.CEILING.MATH(INDEX($E$5:$J$10,T161,V161)*R161,100)&amp;"&lt;/color&gt;"</f>
        <v>防御+&lt;color=#47d110&gt;24300&lt;/color&gt;</v>
      </c>
      <c r="AC161" t="str" cm="1">
        <f t="array" ref="AC161">INDEX(B$5:B$10,$T161)&amp;"&lt;color=#47d110&gt;"&amp;_xlfn.CEILING.MATH(INDEX($E$5:$J$10,T161,V161)*R161,100)&amp;"&lt;/color&gt;"</f>
        <v>防禦+&lt;color=#47d110&gt;24300&lt;/color&gt;</v>
      </c>
      <c r="AD161" t="str" cm="1">
        <f t="array" ref="AD161">INDEX(C$5:C$10,$T161)&amp;"&lt;color=#47d110&gt;"&amp;_xlfn.CEILING.MATH(INDEX($E$5:$J$10,T161,V161)*R161,100)&amp;"&lt;/color&gt;"</f>
        <v>DEF+&lt;color=#47d110&gt;24300&lt;/color&gt;</v>
      </c>
      <c r="AE161" t="str">
        <f t="array" ref="AE161">IF($U161=0,"",","&amp;INDEX(A$5:A$10,$U161)&amp;INDEX($E$34:$J$39,$U161,$V161))</f>
        <v/>
      </c>
      <c r="AF161" t="str">
        <f t="array" ref="AF161">IF($U161=0,"",","&amp;INDEX(B$5:B$10,$U161)&amp;INDEX($E$34:$J$39,$U161,$V161))</f>
        <v/>
      </c>
      <c r="AG161" t="str">
        <f t="array" ref="AG161">IF($U161=0,"",","&amp;INDEX(C$5:C$10,$U161)&amp;INDEX($E$34:$J$39,$U161,$V161))</f>
        <v/>
      </c>
      <c r="AH161" t="str">
        <f t="shared" si="34"/>
        <v>防御+&lt;color=#47d110&gt;24300&lt;/color&gt;</v>
      </c>
      <c r="AI161" t="str">
        <f t="shared" si="35"/>
        <v>防禦+&lt;color=#47d110&gt;24300&lt;/color&gt;</v>
      </c>
      <c r="AJ161" t="str">
        <f t="shared" si="36"/>
        <v>DEF+&lt;color=#47d110&gt;24300&lt;/color&gt;</v>
      </c>
      <c r="AK161">
        <v>3000062</v>
      </c>
      <c r="AL161" t="str">
        <f>_xlfn.XLOOKUP(AK161,Sheet4!$E$50:$E$118,Sheet4!$F$50:$F$118,"",)</f>
        <v>,每2秒恢复&lt;color=#47d110&gt;2%&lt;/color&gt;生命上限血量</v>
      </c>
      <c r="AM161" s="74" t="str">
        <f t="shared" si="37"/>
        <v>防御+&lt;color=#47d110&gt;24300&lt;/color&gt;,每2秒恢复&lt;color=#47d110&gt;2%&lt;/color&gt;生命上限血量</v>
      </c>
      <c r="AN161" s="74" t="str">
        <f t="shared" si="38"/>
        <v>防禦+&lt;color=#47d110&gt;24300&lt;/color&gt;,每2秒恢复&lt;color=#47d110&gt;2%&lt;/color&gt;生命上限血量</v>
      </c>
      <c r="AO161" s="74" t="str">
        <f>AJ161&amp;_xlfn.XLOOKUP(AK161,Sheet4!$E$50:$E$118,Sheet4!$G$50:$G$118,"",)</f>
        <v>DEF+&lt;color=#47d110&gt;24300&lt;/color&gt;, with &lt;color=#47d110&gt;2%&lt;/color&gt; Max HP recovery every 2 seconds</v>
      </c>
    </row>
    <row r="162" spans="12:41" x14ac:dyDescent="0.15">
      <c r="L162">
        <f t="shared" si="33"/>
        <v>30219</v>
      </c>
      <c r="M162">
        <v>19</v>
      </c>
      <c r="N162" s="81">
        <v>19</v>
      </c>
      <c r="O162" s="80">
        <v>3015</v>
      </c>
      <c r="P162" s="80">
        <v>3013</v>
      </c>
      <c r="Q162" s="80"/>
      <c r="R162" s="124">
        <f t="shared" si="39"/>
        <v>0.45</v>
      </c>
      <c r="S162" s="88">
        <v>2</v>
      </c>
      <c r="T162" s="89">
        <v>2</v>
      </c>
      <c r="U162" s="88">
        <v>0</v>
      </c>
      <c r="V162">
        <f t="shared" si="40"/>
        <v>3</v>
      </c>
      <c r="W162" t="str" cm="1">
        <f t="array" ref="W162">"{5,1,"&amp;T162&amp;","&amp;_xlfn.CEILING.MATH(INDEX($E$5:$J$10,T162,V162)*R162,100)&amp;",0}"</f>
        <v>{5,1,2,12200,0}</v>
      </c>
      <c r="X162" t="str" cm="1">
        <f t="array" ref="X162">IF(U162=0,"","{5,1,"&amp;U162-3&amp;","&amp;INDEX($E$5:$J$10,U162,V162)/10&amp;",1}")</f>
        <v/>
      </c>
      <c r="Y162" t="str">
        <f t="array" ref="Y162">[1]!LKnum(W162:X162)</f>
        <v>{{5,1,2,12200,0}}</v>
      </c>
      <c r="Z162">
        <v>0</v>
      </c>
      <c r="AA162">
        <f t="array" ref="AA162">INT(IF(U162=0,0,INDEX($E$20:$J$25,U162,V162))+INDEX($E$20:$J$25,T162,V162))</f>
        <v>40500</v>
      </c>
      <c r="AB162" t="str" cm="1">
        <f t="array" ref="AB162">INDEX(A$5:A$10,$T162)&amp;"&lt;color=#47d110&gt;"&amp;_xlfn.CEILING.MATH(INDEX($E$5:$J$10,T162,V162)*R162,100)&amp;"&lt;/color&gt;"</f>
        <v>防御+&lt;color=#47d110&gt;12200&lt;/color&gt;</v>
      </c>
      <c r="AC162" t="str" cm="1">
        <f t="array" ref="AC162">INDEX(B$5:B$10,$T162)&amp;"&lt;color=#47d110&gt;"&amp;_xlfn.CEILING.MATH(INDEX($E$5:$J$10,T162,V162)*R162,100)&amp;"&lt;/color&gt;"</f>
        <v>防禦+&lt;color=#47d110&gt;12200&lt;/color&gt;</v>
      </c>
      <c r="AD162" t="str" cm="1">
        <f t="array" ref="AD162">INDEX(C$5:C$10,$T162)&amp;"&lt;color=#47d110&gt;"&amp;_xlfn.CEILING.MATH(INDEX($E$5:$J$10,T162,V162)*R162,100)&amp;"&lt;/color&gt;"</f>
        <v>DEF+&lt;color=#47d110&gt;12200&lt;/color&gt;</v>
      </c>
      <c r="AE162" t="str">
        <f t="array" ref="AE162">IF($U162=0,"",","&amp;INDEX(A$5:A$10,$U162)&amp;INDEX($E$34:$J$39,$U162,$V162))</f>
        <v/>
      </c>
      <c r="AF162" t="str">
        <f t="array" ref="AF162">IF($U162=0,"",","&amp;INDEX(B$5:B$10,$U162)&amp;INDEX($E$34:$J$39,$U162,$V162))</f>
        <v/>
      </c>
      <c r="AG162" t="str">
        <f t="array" ref="AG162">IF($U162=0,"",","&amp;INDEX(C$5:C$10,$U162)&amp;INDEX($E$34:$J$39,$U162,$V162))</f>
        <v/>
      </c>
      <c r="AH162" t="str">
        <f t="shared" si="34"/>
        <v>防御+&lt;color=#47d110&gt;12200&lt;/color&gt;</v>
      </c>
      <c r="AI162" t="str">
        <f t="shared" si="35"/>
        <v>防禦+&lt;color=#47d110&gt;12200&lt;/color&gt;</v>
      </c>
      <c r="AJ162" t="str">
        <f t="shared" si="36"/>
        <v>DEF+&lt;color=#47d110&gt;12200&lt;/color&gt;</v>
      </c>
      <c r="AK162">
        <v>3000065</v>
      </c>
      <c r="AL162" t="str">
        <f>_xlfn.XLOOKUP(AK162,Sheet4!$E$50:$E$118,Sheet4!$F$50:$F$118,"",)</f>
        <v>,血量上限提高&lt;color=#47d110&gt;5%&lt;/color&gt;</v>
      </c>
      <c r="AM162" s="74" t="str">
        <f t="shared" si="37"/>
        <v>防御+&lt;color=#47d110&gt;12200&lt;/color&gt;,血量上限提高&lt;color=#47d110&gt;5%&lt;/color&gt;</v>
      </c>
      <c r="AN162" s="74" t="str">
        <f t="shared" si="38"/>
        <v>防禦+&lt;color=#47d110&gt;12200&lt;/color&gt;,血量上限提高&lt;color=#47d110&gt;5%&lt;/color&gt;</v>
      </c>
      <c r="AO162" s="74" t="str">
        <f>AJ162&amp;_xlfn.XLOOKUP(AK162,Sheet4!$E$50:$E$118,Sheet4!$G$50:$G$118,"",)</f>
        <v>DEF+&lt;color=#47d110&gt;12200&lt;/color&gt;, with &lt;color=#47d110&gt;5%&lt;/color&gt; increase in Max HP</v>
      </c>
    </row>
    <row r="163" spans="12:41" x14ac:dyDescent="0.15">
      <c r="L163">
        <f t="shared" si="33"/>
        <v>30220</v>
      </c>
      <c r="M163">
        <v>20</v>
      </c>
      <c r="N163" s="79">
        <v>20</v>
      </c>
      <c r="O163" s="80">
        <v>3000</v>
      </c>
      <c r="P163" s="80">
        <v>2006</v>
      </c>
      <c r="Q163" s="80"/>
      <c r="R163" s="124">
        <f t="shared" si="39"/>
        <v>0.45</v>
      </c>
      <c r="S163" s="88">
        <v>2</v>
      </c>
      <c r="T163" s="89">
        <v>3</v>
      </c>
      <c r="U163" s="88">
        <v>0</v>
      </c>
      <c r="V163">
        <f t="shared" si="40"/>
        <v>3</v>
      </c>
      <c r="W163" t="str" cm="1">
        <f t="array" ref="W163">"{5,1,"&amp;T163&amp;","&amp;_xlfn.CEILING.MATH(INDEX($E$5:$J$10,T163,V163)*R163,100)&amp;",0}"</f>
        <v>{5,1,3,85500,0}</v>
      </c>
      <c r="X163" t="str" cm="1">
        <f t="array" ref="X163">IF(U163=0,"","{5,1,"&amp;U163-3&amp;","&amp;INDEX($E$5:$J$10,U163,V163)/10&amp;",1}")</f>
        <v/>
      </c>
      <c r="Y163" t="str">
        <f t="array" ref="Y163">[1]!LKnum(W163:X163)</f>
        <v>{{5,1,3,85500,0}}</v>
      </c>
      <c r="Z163">
        <v>0</v>
      </c>
      <c r="AA163">
        <f t="array" ref="AA163">INT(IF(U163=0,0,INDEX($E$20:$J$25,U163,V163))+INDEX($E$20:$J$25,T163,V163))</f>
        <v>24700</v>
      </c>
      <c r="AB163" t="str" cm="1">
        <f t="array" ref="AB163">INDEX(A$5:A$10,$T163)&amp;"&lt;color=#47d110&gt;"&amp;_xlfn.CEILING.MATH(INDEX($E$5:$J$10,T163,V163)*R163,100)&amp;"&lt;/color&gt;"</f>
        <v>血量+&lt;color=#47d110&gt;85500&lt;/color&gt;</v>
      </c>
      <c r="AC163" t="str" cm="1">
        <f t="array" ref="AC163">INDEX(B$5:B$10,$T163)&amp;"&lt;color=#47d110&gt;"&amp;_xlfn.CEILING.MATH(INDEX($E$5:$J$10,T163,V163)*R163,100)&amp;"&lt;/color&gt;"</f>
        <v>血量+&lt;color=#47d110&gt;85500&lt;/color&gt;</v>
      </c>
      <c r="AD163" t="str" cm="1">
        <f t="array" ref="AD163">INDEX(C$5:C$10,$T163)&amp;"&lt;color=#47d110&gt;"&amp;_xlfn.CEILING.MATH(INDEX($E$5:$J$10,T163,V163)*R163,100)&amp;"&lt;/color&gt;"</f>
        <v>HP+&lt;color=#47d110&gt;85500&lt;/color&gt;</v>
      </c>
      <c r="AE163" t="str">
        <f t="array" ref="AE163">IF($U163=0,"",","&amp;INDEX(A$5:A$10,$U163)&amp;INDEX($E$34:$J$39,$U163,$V163))</f>
        <v/>
      </c>
      <c r="AF163" t="str">
        <f t="array" ref="AF163">IF($U163=0,"",","&amp;INDEX(B$5:B$10,$U163)&amp;INDEX($E$34:$J$39,$U163,$V163))</f>
        <v/>
      </c>
      <c r="AG163" t="str">
        <f t="array" ref="AG163">IF($U163=0,"",","&amp;INDEX(C$5:C$10,$U163)&amp;INDEX($E$34:$J$39,$U163,$V163))</f>
        <v/>
      </c>
      <c r="AH163" t="str">
        <f t="shared" si="34"/>
        <v>血量+&lt;color=#47d110&gt;85500&lt;/color&gt;</v>
      </c>
      <c r="AI163" t="str">
        <f t="shared" si="35"/>
        <v>血量+&lt;color=#47d110&gt;85500&lt;/color&gt;</v>
      </c>
      <c r="AJ163" t="str">
        <f t="shared" si="36"/>
        <v>HP+&lt;color=#47d110&gt;85500&lt;/color&gt;</v>
      </c>
      <c r="AK163">
        <v>3000068</v>
      </c>
      <c r="AL163" t="str">
        <f>_xlfn.XLOOKUP(AK163,Sheet4!$E$50:$E$118,Sheet4!$F$50:$F$118,"",)</f>
        <v>,冷却减少&lt;color=#47d110&gt;15%&lt;/color&gt;</v>
      </c>
      <c r="AM163" s="74" t="str">
        <f t="shared" si="37"/>
        <v>血量+&lt;color=#47d110&gt;85500&lt;/color&gt;,冷却减少&lt;color=#47d110&gt;15%&lt;/color&gt;</v>
      </c>
      <c r="AN163" s="74" t="str">
        <f t="shared" si="38"/>
        <v>血量+&lt;color=#47d110&gt;85500&lt;/color&gt;,冷却减少&lt;color=#47d110&gt;15%&lt;/color&gt;</v>
      </c>
      <c r="AO163" s="74" t="str">
        <f>AJ163&amp;_xlfn.XLOOKUP(AK163,Sheet4!$E$50:$E$118,Sheet4!$G$50:$G$118,"",)</f>
        <v>HP+&lt;color=#47d110&gt;85500&lt;/color&gt;, with &lt;color=#47d110&gt;15%&lt;/color&gt; reduction in CD</v>
      </c>
    </row>
    <row r="164" spans="12:41" x14ac:dyDescent="0.15">
      <c r="L164">
        <f t="shared" si="33"/>
        <v>30321</v>
      </c>
      <c r="M164">
        <v>21</v>
      </c>
      <c r="N164" s="79">
        <v>21</v>
      </c>
      <c r="O164" s="80">
        <v>3009</v>
      </c>
      <c r="P164" s="80">
        <v>3004</v>
      </c>
      <c r="Q164" s="80">
        <v>2010</v>
      </c>
      <c r="R164" s="124">
        <f t="shared" si="39"/>
        <v>0.7</v>
      </c>
      <c r="S164" s="88">
        <v>3</v>
      </c>
      <c r="T164" s="89">
        <v>1</v>
      </c>
      <c r="U164" s="88">
        <v>0</v>
      </c>
      <c r="V164">
        <f t="shared" si="40"/>
        <v>3</v>
      </c>
      <c r="W164" t="str" cm="1">
        <f t="array" ref="W164">"{5,1,"&amp;T164&amp;","&amp;_xlfn.CEILING.MATH(INDEX($E$5:$J$10,T164,V164)*R164,100)&amp;",0}"</f>
        <v>{5,1,1,15400,0}</v>
      </c>
      <c r="X164" t="str" cm="1">
        <f t="array" ref="X164">IF(U164=0,"","{5,1,"&amp;U164-3&amp;","&amp;INDEX($E$5:$J$10,U164,V164)/10&amp;",1}")</f>
        <v/>
      </c>
      <c r="Y164" t="str">
        <f t="array" ref="Y164">[1]!LKnum(W164:X164)</f>
        <v>{{5,1,1,15400,0}}</v>
      </c>
      <c r="Z164">
        <v>0</v>
      </c>
      <c r="AA164">
        <f t="array" ref="AA164">INT(IF(U164=0,0,INDEX($E$20:$J$25,U164,V164))+INDEX($E$20:$J$25,T164,V164))</f>
        <v>22000</v>
      </c>
      <c r="AB164" t="str" cm="1">
        <f t="array" ref="AB164">INDEX(A$5:A$10,$T164)&amp;"&lt;color=#47d110&gt;"&amp;_xlfn.CEILING.MATH(INDEX($E$5:$J$10,T164,V164)*R164,100)&amp;"&lt;/color&gt;"</f>
        <v>攻击+&lt;color=#47d110&gt;15400&lt;/color&gt;</v>
      </c>
      <c r="AC164" t="str" cm="1">
        <f t="array" ref="AC164">INDEX(B$5:B$10,$T164)&amp;"&lt;color=#47d110&gt;"&amp;_xlfn.CEILING.MATH(INDEX($E$5:$J$10,T164,V164)*R164,100)&amp;"&lt;/color&gt;"</f>
        <v>攻擊+&lt;color=#47d110&gt;15400&lt;/color&gt;</v>
      </c>
      <c r="AD164" t="str" cm="1">
        <f t="array" ref="AD164">INDEX(C$5:C$10,$T164)&amp;"&lt;color=#47d110&gt;"&amp;_xlfn.CEILING.MATH(INDEX($E$5:$J$10,T164,V164)*R164,100)&amp;"&lt;/color&gt;"</f>
        <v>ATK+&lt;color=#47d110&gt;15400&lt;/color&gt;</v>
      </c>
      <c r="AE164" t="str">
        <f t="array" ref="AE164">IF($U164=0,"",","&amp;INDEX(A$5:A$10,$U164)&amp;INDEX($E$34:$J$39,$U164,$V164))</f>
        <v/>
      </c>
      <c r="AF164" t="str">
        <f t="array" ref="AF164">IF($U164=0,"",","&amp;INDEX(B$5:B$10,$U164)&amp;INDEX($E$34:$J$39,$U164,$V164))</f>
        <v/>
      </c>
      <c r="AG164" t="str">
        <f t="array" ref="AG164">IF($U164=0,"",","&amp;INDEX(C$5:C$10,$U164)&amp;INDEX($E$34:$J$39,$U164,$V164))</f>
        <v/>
      </c>
      <c r="AH164" t="str">
        <f t="shared" si="34"/>
        <v>攻击+&lt;color=#47d110&gt;15400&lt;/color&gt;</v>
      </c>
      <c r="AI164" t="str">
        <f t="shared" si="35"/>
        <v>攻擊+&lt;color=#47d110&gt;15400&lt;/color&gt;</v>
      </c>
      <c r="AJ164" t="str">
        <f t="shared" si="36"/>
        <v>ATK+&lt;color=#47d110&gt;15400&lt;/color&gt;</v>
      </c>
      <c r="AK164">
        <v>3000071</v>
      </c>
      <c r="AL164" t="str">
        <f>_xlfn.XLOOKUP(AK164,Sheet4!$E$50:$E$118,Sheet4!$F$50:$F$118,"",)</f>
        <v>,开局后获得攻速提高&lt;color=#47d110&gt;10%&lt;/color&gt;，持续10秒</v>
      </c>
      <c r="AM164" s="74" t="str">
        <f t="shared" si="37"/>
        <v>攻击+&lt;color=#47d110&gt;15400&lt;/color&gt;,开局后获得攻速提高&lt;color=#47d110&gt;10%&lt;/color&gt;，持续10秒</v>
      </c>
      <c r="AN164" s="74" t="str">
        <f t="shared" si="38"/>
        <v>攻擊+&lt;color=#47d110&gt;15400&lt;/color&gt;,开局后获得攻速提高&lt;color=#47d110&gt;10%&lt;/color&gt;，持续10秒</v>
      </c>
      <c r="AO164" s="74" t="str">
        <f>AJ164&amp;_xlfn.XLOOKUP(AK164,Sheet4!$E$50:$E$118,Sheet4!$G$50:$G$118,"",)</f>
        <v>ATK+&lt;color=#47d110&gt;15400&lt;/color&gt;, with &lt;color=#47d110&gt;10%&lt;/color&gt; ATK speed increase at the beginning of a battle for 10 seconds</v>
      </c>
    </row>
    <row r="165" spans="12:41" x14ac:dyDescent="0.15">
      <c r="L165">
        <f t="shared" si="33"/>
        <v>30222</v>
      </c>
      <c r="M165">
        <v>22</v>
      </c>
      <c r="N165" s="92">
        <v>22</v>
      </c>
      <c r="O165" s="80">
        <v>2015</v>
      </c>
      <c r="P165" s="80">
        <v>2012</v>
      </c>
      <c r="Q165" s="80"/>
      <c r="R165" s="124">
        <f t="shared" si="39"/>
        <v>0.45</v>
      </c>
      <c r="S165" s="88">
        <v>2</v>
      </c>
      <c r="T165" s="89">
        <v>3</v>
      </c>
      <c r="U165" s="88">
        <v>0</v>
      </c>
      <c r="V165">
        <f t="shared" si="40"/>
        <v>3</v>
      </c>
      <c r="W165" t="str" cm="1">
        <f t="array" ref="W165">"{5,1,"&amp;T165&amp;","&amp;_xlfn.CEILING.MATH(INDEX($E$5:$J$10,T165,V165)*R165,100)&amp;",0}"</f>
        <v>{5,1,3,85500,0}</v>
      </c>
      <c r="X165" t="str" cm="1">
        <f t="array" ref="X165">IF(U165=0,"","{5,1,"&amp;U165-3&amp;","&amp;INDEX($E$5:$J$10,U165,V165)/10&amp;",1}")</f>
        <v/>
      </c>
      <c r="Y165" t="str">
        <f t="array" ref="Y165">[1]!LKnum(W165:X165)</f>
        <v>{{5,1,3,85500,0}}</v>
      </c>
      <c r="Z165">
        <v>0</v>
      </c>
      <c r="AA165">
        <f t="array" ref="AA165">INT(IF(U165=0,0,INDEX($E$20:$J$25,U165,V165))+INDEX($E$20:$J$25,T165,V165))</f>
        <v>24700</v>
      </c>
      <c r="AB165" t="str" cm="1">
        <f t="array" ref="AB165">INDEX(A$5:A$10,$T165)&amp;"&lt;color=#47d110&gt;"&amp;_xlfn.CEILING.MATH(INDEX($E$5:$J$10,T165,V165)*R165,100)&amp;"&lt;/color&gt;"</f>
        <v>血量+&lt;color=#47d110&gt;85500&lt;/color&gt;</v>
      </c>
      <c r="AC165" t="str" cm="1">
        <f t="array" ref="AC165">INDEX(B$5:B$10,$T165)&amp;"&lt;color=#47d110&gt;"&amp;_xlfn.CEILING.MATH(INDEX($E$5:$J$10,T165,V165)*R165,100)&amp;"&lt;/color&gt;"</f>
        <v>血量+&lt;color=#47d110&gt;85500&lt;/color&gt;</v>
      </c>
      <c r="AD165" t="str" cm="1">
        <f t="array" ref="AD165">INDEX(C$5:C$10,$T165)&amp;"&lt;color=#47d110&gt;"&amp;_xlfn.CEILING.MATH(INDEX($E$5:$J$10,T165,V165)*R165,100)&amp;"&lt;/color&gt;"</f>
        <v>HP+&lt;color=#47d110&gt;85500&lt;/color&gt;</v>
      </c>
      <c r="AE165" t="str">
        <f t="array" ref="AE165">IF($U165=0,"",","&amp;INDEX(A$5:A$10,$U165)&amp;INDEX($E$34:$J$39,$U165,$V165))</f>
        <v/>
      </c>
      <c r="AF165" t="str">
        <f t="array" ref="AF165">IF($U165=0,"",","&amp;INDEX(B$5:B$10,$U165)&amp;INDEX($E$34:$J$39,$U165,$V165))</f>
        <v/>
      </c>
      <c r="AG165" t="str">
        <f t="array" ref="AG165">IF($U165=0,"",","&amp;INDEX(C$5:C$10,$U165)&amp;INDEX($E$34:$J$39,$U165,$V165))</f>
        <v/>
      </c>
      <c r="AH165" t="str">
        <f t="shared" si="34"/>
        <v>血量+&lt;color=#47d110&gt;85500&lt;/color&gt;</v>
      </c>
      <c r="AI165" t="str">
        <f t="shared" si="35"/>
        <v>血量+&lt;color=#47d110&gt;85500&lt;/color&gt;</v>
      </c>
      <c r="AJ165" t="str">
        <f t="shared" si="36"/>
        <v>HP+&lt;color=#47d110&gt;85500&lt;/color&gt;</v>
      </c>
      <c r="AK165">
        <v>3000074</v>
      </c>
      <c r="AL165" t="str">
        <f>_xlfn.XLOOKUP(AK165,Sheet4!$E$50:$E$118,Sheet4!$F$50:$F$118,"",)</f>
        <v>,吸血效果提高&lt;color=#47d110&gt;5%&lt;/color&gt;</v>
      </c>
      <c r="AM165" s="74" t="str">
        <f t="shared" si="37"/>
        <v>血量+&lt;color=#47d110&gt;85500&lt;/color&gt;,吸血效果提高&lt;color=#47d110&gt;5%&lt;/color&gt;</v>
      </c>
      <c r="AN165" s="74" t="str">
        <f t="shared" si="38"/>
        <v>血量+&lt;color=#47d110&gt;85500&lt;/color&gt;,吸血效果提高&lt;color=#47d110&gt;5%&lt;/color&gt;</v>
      </c>
      <c r="AO165" s="74" t="str">
        <f>AJ165&amp;_xlfn.XLOOKUP(AK165,Sheet4!$E$50:$E$118,Sheet4!$G$50:$G$118,"",)</f>
        <v>HP+&lt;color=#47d110&gt;85500&lt;/color&gt;, with &lt;color=#47d110&gt;5%&lt;/color&gt; increase in lifesteal effects</v>
      </c>
    </row>
    <row r="166" spans="12:41" x14ac:dyDescent="0.15">
      <c r="L166">
        <f t="shared" si="33"/>
        <v>30223</v>
      </c>
      <c r="M166">
        <v>23</v>
      </c>
      <c r="N166" s="93">
        <v>23</v>
      </c>
      <c r="O166" s="80">
        <v>3017</v>
      </c>
      <c r="P166" s="80">
        <v>3016</v>
      </c>
      <c r="Q166" s="80"/>
      <c r="R166" s="124">
        <f t="shared" si="39"/>
        <v>0.7</v>
      </c>
      <c r="S166" s="88">
        <v>2</v>
      </c>
      <c r="T166" s="89">
        <v>1</v>
      </c>
      <c r="U166" s="88">
        <v>0</v>
      </c>
      <c r="V166">
        <f t="shared" si="40"/>
        <v>3</v>
      </c>
      <c r="W166" t="str" cm="1">
        <f t="array" ref="W166">"{5,1,"&amp;T166&amp;","&amp;_xlfn.CEILING.MATH(INDEX($E$5:$J$10,T166,V166)*R166,100)&amp;",0}"</f>
        <v>{5,1,1,15400,0}</v>
      </c>
      <c r="X166" t="str" cm="1">
        <f t="array" ref="X166">IF(U166=0,"","{5,1,"&amp;U166-3&amp;","&amp;INDEX($E$5:$J$10,U166,V166)/10&amp;",1}")</f>
        <v/>
      </c>
      <c r="Y166" t="str">
        <f t="array" ref="Y166">[1]!LKnum(W166:X166)</f>
        <v>{{5,1,1,15400,0}}</v>
      </c>
      <c r="Z166">
        <v>0</v>
      </c>
      <c r="AA166">
        <f t="array" ref="AA166">INT(IF(U166=0,0,INDEX($E$20:$J$25,U166,V166))+INDEX($E$20:$J$25,T166,V166))</f>
        <v>22000</v>
      </c>
      <c r="AB166" t="str" cm="1">
        <f t="array" ref="AB166">INDEX(A$5:A$10,$T166)&amp;"&lt;color=#47d110&gt;"&amp;_xlfn.CEILING.MATH(INDEX($E$5:$J$10,T166,V166)*R166,100)&amp;"&lt;/color&gt;"</f>
        <v>攻击+&lt;color=#47d110&gt;15400&lt;/color&gt;</v>
      </c>
      <c r="AC166" t="str" cm="1">
        <f t="array" ref="AC166">INDEX(B$5:B$10,$T166)&amp;"&lt;color=#47d110&gt;"&amp;_xlfn.CEILING.MATH(INDEX($E$5:$J$10,T166,V166)*R166,100)&amp;"&lt;/color&gt;"</f>
        <v>攻擊+&lt;color=#47d110&gt;15400&lt;/color&gt;</v>
      </c>
      <c r="AD166" t="str" cm="1">
        <f t="array" ref="AD166">INDEX(C$5:C$10,$T166)&amp;"&lt;color=#47d110&gt;"&amp;_xlfn.CEILING.MATH(INDEX($E$5:$J$10,T166,V166)*R166,100)&amp;"&lt;/color&gt;"</f>
        <v>ATK+&lt;color=#47d110&gt;15400&lt;/color&gt;</v>
      </c>
      <c r="AE166" t="str">
        <f t="array" ref="AE166">IF($U166=0,"",","&amp;INDEX(A$5:A$10,$U166)&amp;INDEX($E$34:$J$39,$U166,$V166))</f>
        <v/>
      </c>
      <c r="AF166" t="str">
        <f t="array" ref="AF166">IF($U166=0,"",","&amp;INDEX(B$5:B$10,$U166)&amp;INDEX($E$34:$J$39,$U166,$V166))</f>
        <v/>
      </c>
      <c r="AG166" t="str">
        <f t="array" ref="AG166">IF($U166=0,"",","&amp;INDEX(C$5:C$10,$U166)&amp;INDEX($E$34:$J$39,$U166,$V166))</f>
        <v/>
      </c>
      <c r="AH166" t="str">
        <f t="shared" si="34"/>
        <v>攻击+&lt;color=#47d110&gt;15400&lt;/color&gt;</v>
      </c>
      <c r="AI166" t="str">
        <f t="shared" si="35"/>
        <v>攻擊+&lt;color=#47d110&gt;15400&lt;/color&gt;</v>
      </c>
      <c r="AJ166" t="str">
        <f t="shared" si="36"/>
        <v>ATK+&lt;color=#47d110&gt;15400&lt;/color&gt;</v>
      </c>
      <c r="AK166">
        <v>3000077</v>
      </c>
      <c r="AL166" t="str">
        <f>_xlfn.XLOOKUP(AK166,Sheet4!$E$50:$E$118,Sheet4!$F$50:$F$118,"",)</f>
        <v>,有概率获得&lt;color=#47d110&gt;5%&lt;/color&gt;攻速提高持续8秒，可叠加5层</v>
      </c>
      <c r="AM166" s="74" t="str">
        <f t="shared" si="37"/>
        <v>攻击+&lt;color=#47d110&gt;15400&lt;/color&gt;,有概率获得&lt;color=#47d110&gt;5%&lt;/color&gt;攻速提高持续8秒，可叠加5层</v>
      </c>
      <c r="AN166" s="74" t="str">
        <f t="shared" si="38"/>
        <v>攻擊+&lt;color=#47d110&gt;15400&lt;/color&gt;,有概率获得&lt;color=#47d110&gt;5%&lt;/color&gt;攻速提高持续8秒，可叠加5层</v>
      </c>
      <c r="AO166" s="74" t="str">
        <f>AJ166&amp;_xlfn.XLOOKUP(AK166,Sheet4!$E$50:$E$118,Sheet4!$G$50:$G$118,"",)</f>
        <v>ATK+&lt;color=#47d110&gt;15400&lt;/color&gt;, with probability of &lt;color=#47d110&gt;5%&lt;/color&gt; increase in ATK speed for 8 seconds. The percentage can be accumulated for 5 times</v>
      </c>
    </row>
    <row r="167" spans="12:41" x14ac:dyDescent="0.15">
      <c r="L167">
        <f t="shared" si="33"/>
        <v>33324</v>
      </c>
      <c r="M167">
        <v>24</v>
      </c>
      <c r="N167" s="79">
        <v>24</v>
      </c>
      <c r="O167" s="82">
        <v>4041</v>
      </c>
      <c r="P167" s="82">
        <v>4024</v>
      </c>
      <c r="Q167" s="82">
        <v>4019</v>
      </c>
      <c r="R167" s="124">
        <f t="shared" si="39"/>
        <v>1.1499999999999999</v>
      </c>
      <c r="S167" s="88">
        <v>33</v>
      </c>
      <c r="T167" s="89">
        <v>3</v>
      </c>
      <c r="U167" s="88">
        <v>6</v>
      </c>
      <c r="V167">
        <f t="shared" si="40"/>
        <v>3</v>
      </c>
      <c r="W167" t="str" cm="1">
        <f t="array" ref="W167">"{5,1,"&amp;T167&amp;","&amp;_xlfn.CEILING.MATH(INDEX($E$5:$J$10,T167,V167)*R167,100)&amp;",0}"</f>
        <v>{5,1,3,218500,0}</v>
      </c>
      <c r="X167" t="str" cm="1">
        <f t="array" ref="X167">IF(U167=0,"","{5,1,"&amp;U167-3&amp;","&amp;INDEX($E$5:$J$10,U167,V167)/10&amp;",1}")</f>
        <v>{5,1,3,3,1}</v>
      </c>
      <c r="Y167" t="str">
        <f t="array" ref="Y167">[1]!LKnum(W167:X167)</f>
        <v>{{5,1,3,218500,0}|{5,1,3,3,1}}</v>
      </c>
      <c r="Z167">
        <v>0</v>
      </c>
      <c r="AA167">
        <f t="array" ref="AA167">INT(IF(U167=0,0,INDEX($E$20:$J$25,U167,V167))+INDEX($E$20:$J$25,T167,V167))</f>
        <v>24700</v>
      </c>
      <c r="AB167" t="str" cm="1">
        <f t="array" ref="AB167">INDEX(A$5:A$10,$T167)&amp;"&lt;color=#47d110&gt;"&amp;_xlfn.CEILING.MATH(INDEX($E$5:$J$10,T167,V167)*R167,100)&amp;"&lt;/color&gt;"</f>
        <v>血量+&lt;color=#47d110&gt;218500&lt;/color&gt;</v>
      </c>
      <c r="AC167" t="str" cm="1">
        <f t="array" ref="AC167">INDEX(B$5:B$10,$T167)&amp;"&lt;color=#47d110&gt;"&amp;_xlfn.CEILING.MATH(INDEX($E$5:$J$10,T167,V167)*R167,100)&amp;"&lt;/color&gt;"</f>
        <v>血量+&lt;color=#47d110&gt;218500&lt;/color&gt;</v>
      </c>
      <c r="AD167" t="str" cm="1">
        <f t="array" ref="AD167">INDEX(C$5:C$10,$T167)&amp;"&lt;color=#47d110&gt;"&amp;_xlfn.CEILING.MATH(INDEX($E$5:$J$10,T167,V167)*R167,100)&amp;"&lt;/color&gt;"</f>
        <v>HP+&lt;color=#47d110&gt;218500&lt;/color&gt;</v>
      </c>
      <c r="AE167" t="str">
        <f t="array" ref="AE167">IF($U167=0,"",","&amp;INDEX(A$5:A$10,$U167)&amp;INDEX($E$34:$J$39,$U167,$V167))</f>
        <v>,同时血量+&lt;color=#47d110&gt;3.0%&lt;/color&gt;</v>
      </c>
      <c r="AF167" t="str">
        <f t="array" ref="AF167">IF($U167=0,"",","&amp;INDEX(B$5:B$10,$U167)&amp;INDEX($E$34:$J$39,$U167,$V167))</f>
        <v>,同時血量+&lt;color=#47d110&gt;3.0%&lt;/color&gt;</v>
      </c>
      <c r="AG167" t="str">
        <f t="array" ref="AG167">IF($U167=0,"",","&amp;INDEX(C$5:C$10,$U167)&amp;INDEX($E$34:$J$39,$U167,$V167))</f>
        <v>,And HP+&lt;color=#47d110&gt;3.0%&lt;/color&gt;</v>
      </c>
      <c r="AH167" t="str">
        <f t="shared" si="34"/>
        <v>血量+&lt;color=#47d110&gt;218500&lt;/color&gt;,同时血量+&lt;color=#47d110&gt;3.0%&lt;/color&gt;</v>
      </c>
      <c r="AI167" t="str">
        <f t="shared" si="35"/>
        <v>血量+&lt;color=#47d110&gt;218500&lt;/color&gt;,同時血量+&lt;color=#47d110&gt;3.0%&lt;/color&gt;</v>
      </c>
      <c r="AJ167" t="str">
        <f t="shared" si="36"/>
        <v>HP+&lt;color=#47d110&gt;218500&lt;/color&gt;,And HP+&lt;color=#47d110&gt;3.0%&lt;/color&gt;</v>
      </c>
      <c r="AL167" t="str">
        <f>_xlfn.XLOOKUP(AK167,Sheet4!$E$50:$E$118,Sheet4!$F$50:$F$118,"",)</f>
        <v/>
      </c>
      <c r="AM167" s="74" t="str">
        <f t="shared" si="37"/>
        <v>血量+&lt;color=#47d110&gt;218500&lt;/color&gt;,同时血量+&lt;color=#47d110&gt;3.0%&lt;/color&gt;</v>
      </c>
      <c r="AN167" s="74" t="str">
        <f t="shared" si="38"/>
        <v>血量+&lt;color=#47d110&gt;218500&lt;/color&gt;,同時血量+&lt;color=#47d110&gt;3.0%&lt;/color&gt;</v>
      </c>
      <c r="AO167" s="74" t="str">
        <f>AJ167&amp;_xlfn.XLOOKUP(AK167,Sheet4!$E$50:$E$118,Sheet4!$G$50:$G$118,"",)</f>
        <v>HP+&lt;color=#47d110&gt;218500&lt;/color&gt;,And HP+&lt;color=#47d110&gt;3.0%&lt;/color&gt;</v>
      </c>
    </row>
    <row r="168" spans="12:41" x14ac:dyDescent="0.15">
      <c r="L168">
        <f t="shared" si="33"/>
        <v>33425</v>
      </c>
      <c r="M168">
        <v>25</v>
      </c>
      <c r="N168" s="79">
        <v>25</v>
      </c>
      <c r="O168" s="82">
        <v>4042</v>
      </c>
      <c r="P168" s="82">
        <v>4036</v>
      </c>
      <c r="Q168" s="82">
        <v>4002</v>
      </c>
      <c r="R168" s="124">
        <f t="shared" si="39"/>
        <v>1.1499999999999999</v>
      </c>
      <c r="S168" s="88">
        <v>34</v>
      </c>
      <c r="T168" s="89">
        <v>2</v>
      </c>
      <c r="U168" s="88">
        <v>5</v>
      </c>
      <c r="V168">
        <f t="shared" si="40"/>
        <v>3</v>
      </c>
      <c r="W168" t="str" cm="1">
        <f t="array" ref="W168">"{5,1,"&amp;T168&amp;","&amp;_xlfn.CEILING.MATH(INDEX($E$5:$J$10,T168,V168)*R168,100)&amp;",0}"</f>
        <v>{5,1,2,31100,0}</v>
      </c>
      <c r="X168" t="str" cm="1">
        <f t="array" ref="X168">IF(U168=0,"","{5,1,"&amp;U168-3&amp;","&amp;INDEX($E$5:$J$10,U168,V168)/10&amp;",1}")</f>
        <v>{5,1,2,3,1}</v>
      </c>
      <c r="Y168" t="str">
        <f t="array" ref="Y168">[1]!LKnum(W168:X168)</f>
        <v>{{5,1,2,31100,0}|{5,1,2,3,1}}</v>
      </c>
      <c r="Z168">
        <v>0</v>
      </c>
      <c r="AA168">
        <f t="array" ref="AA168">INT(IF(U168=0,0,INDEX($E$20:$J$25,U168,V168))+INDEX($E$20:$J$25,T168,V168))</f>
        <v>40500</v>
      </c>
      <c r="AB168" t="str" cm="1">
        <f t="array" ref="AB168">INDEX(A$5:A$10,$T168)&amp;"&lt;color=#47d110&gt;"&amp;_xlfn.CEILING.MATH(INDEX($E$5:$J$10,T168,V168)*R168,100)&amp;"&lt;/color&gt;"</f>
        <v>防御+&lt;color=#47d110&gt;31100&lt;/color&gt;</v>
      </c>
      <c r="AC168" t="str" cm="1">
        <f t="array" ref="AC168">INDEX(B$5:B$10,$T168)&amp;"&lt;color=#47d110&gt;"&amp;_xlfn.CEILING.MATH(INDEX($E$5:$J$10,T168,V168)*R168,100)&amp;"&lt;/color&gt;"</f>
        <v>防禦+&lt;color=#47d110&gt;31100&lt;/color&gt;</v>
      </c>
      <c r="AD168" t="str" cm="1">
        <f t="array" ref="AD168">INDEX(C$5:C$10,$T168)&amp;"&lt;color=#47d110&gt;"&amp;_xlfn.CEILING.MATH(INDEX($E$5:$J$10,T168,V168)*R168,100)&amp;"&lt;/color&gt;"</f>
        <v>DEF+&lt;color=#47d110&gt;31100&lt;/color&gt;</v>
      </c>
      <c r="AE168" t="str">
        <f t="array" ref="AE168">IF($U168=0,"",","&amp;INDEX(A$5:A$10,$U168)&amp;INDEX($E$34:$J$39,$U168,$V168))</f>
        <v>,同时防御+&lt;color=#47d110&gt;3.0%&lt;/color&gt;</v>
      </c>
      <c r="AF168" t="str">
        <f t="array" ref="AF168">IF($U168=0,"",","&amp;INDEX(B$5:B$10,$U168)&amp;INDEX($E$34:$J$39,$U168,$V168))</f>
        <v>,同時防禦+&lt;color=#47d110&gt;3.0%&lt;/color&gt;</v>
      </c>
      <c r="AG168" t="str">
        <f t="array" ref="AG168">IF($U168=0,"",","&amp;INDEX(C$5:C$10,$U168)&amp;INDEX($E$34:$J$39,$U168,$V168))</f>
        <v>,And DEF+&lt;color=#47d110&gt;3.0%&lt;/color&gt;</v>
      </c>
      <c r="AH168" t="str">
        <f t="shared" si="34"/>
        <v>防御+&lt;color=#47d110&gt;31100&lt;/color&gt;,同时防御+&lt;color=#47d110&gt;3.0%&lt;/color&gt;</v>
      </c>
      <c r="AI168" t="str">
        <f t="shared" si="35"/>
        <v>防禦+&lt;color=#47d110&gt;31100&lt;/color&gt;,同時防禦+&lt;color=#47d110&gt;3.0%&lt;/color&gt;</v>
      </c>
      <c r="AJ168" t="str">
        <f t="shared" si="36"/>
        <v>DEF+&lt;color=#47d110&gt;31100&lt;/color&gt;,And DEF+&lt;color=#47d110&gt;3.0%&lt;/color&gt;</v>
      </c>
      <c r="AL168" t="str">
        <f>_xlfn.XLOOKUP(AK168,Sheet4!$E$50:$E$118,Sheet4!$F$50:$F$118,"",)</f>
        <v/>
      </c>
      <c r="AM168" s="74" t="str">
        <f t="shared" si="37"/>
        <v>防御+&lt;color=#47d110&gt;31100&lt;/color&gt;,同时防御+&lt;color=#47d110&gt;3.0%&lt;/color&gt;</v>
      </c>
      <c r="AN168" s="74" t="str">
        <f t="shared" si="38"/>
        <v>防禦+&lt;color=#47d110&gt;31100&lt;/color&gt;,同時防禦+&lt;color=#47d110&gt;3.0%&lt;/color&gt;</v>
      </c>
      <c r="AO168" s="74" t="str">
        <f>AJ168&amp;_xlfn.XLOOKUP(AK168,Sheet4!$E$50:$E$118,Sheet4!$G$50:$G$118,"",)</f>
        <v>DEF+&lt;color=#47d110&gt;31100&lt;/color&gt;,And DEF+&lt;color=#47d110&gt;3.0%&lt;/color&gt;</v>
      </c>
    </row>
    <row r="169" spans="12:41" x14ac:dyDescent="0.15">
      <c r="L169">
        <f t="shared" si="33"/>
        <v>33326</v>
      </c>
      <c r="M169">
        <v>26</v>
      </c>
      <c r="N169" s="79">
        <v>26</v>
      </c>
      <c r="O169" s="82">
        <v>4041</v>
      </c>
      <c r="P169" s="82">
        <v>4023</v>
      </c>
      <c r="Q169" s="82">
        <v>4007</v>
      </c>
      <c r="R169" s="124">
        <f t="shared" si="39"/>
        <v>1.1499999999999999</v>
      </c>
      <c r="S169" s="88">
        <v>33</v>
      </c>
      <c r="T169" s="89">
        <v>2</v>
      </c>
      <c r="U169" s="88">
        <v>5</v>
      </c>
      <c r="V169">
        <f t="shared" si="40"/>
        <v>3</v>
      </c>
      <c r="W169" t="str" cm="1">
        <f t="array" ref="W169">"{5,1,"&amp;T169&amp;","&amp;_xlfn.CEILING.MATH(INDEX($E$5:$J$10,T169,V169)*R169,100)&amp;",0}"</f>
        <v>{5,1,2,31100,0}</v>
      </c>
      <c r="X169" t="str" cm="1">
        <f t="array" ref="X169">IF(U169=0,"","{5,1,"&amp;U169-3&amp;","&amp;INDEX($E$5:$J$10,U169,V169)/10&amp;",1}")</f>
        <v>{5,1,2,3,1}</v>
      </c>
      <c r="Y169" t="str">
        <f t="array" ref="Y169">[1]!LKnum(W169:X169)</f>
        <v>{{5,1,2,31100,0}|{5,1,2,3,1}}</v>
      </c>
      <c r="Z169">
        <v>0</v>
      </c>
      <c r="AA169">
        <f t="array" ref="AA169">INT(IF(U169=0,0,INDEX($E$20:$J$25,U169,V169))+INDEX($E$20:$J$25,T169,V169))</f>
        <v>40500</v>
      </c>
      <c r="AB169" t="str" cm="1">
        <f t="array" ref="AB169">INDEX(A$5:A$10,$T169)&amp;"&lt;color=#47d110&gt;"&amp;_xlfn.CEILING.MATH(INDEX($E$5:$J$10,T169,V169)*R169,100)&amp;"&lt;/color&gt;"</f>
        <v>防御+&lt;color=#47d110&gt;31100&lt;/color&gt;</v>
      </c>
      <c r="AC169" t="str" cm="1">
        <f t="array" ref="AC169">INDEX(B$5:B$10,$T169)&amp;"&lt;color=#47d110&gt;"&amp;_xlfn.CEILING.MATH(INDEX($E$5:$J$10,T169,V169)*R169,100)&amp;"&lt;/color&gt;"</f>
        <v>防禦+&lt;color=#47d110&gt;31100&lt;/color&gt;</v>
      </c>
      <c r="AD169" t="str" cm="1">
        <f t="array" ref="AD169">INDEX(C$5:C$10,$T169)&amp;"&lt;color=#47d110&gt;"&amp;_xlfn.CEILING.MATH(INDEX($E$5:$J$10,T169,V169)*R169,100)&amp;"&lt;/color&gt;"</f>
        <v>DEF+&lt;color=#47d110&gt;31100&lt;/color&gt;</v>
      </c>
      <c r="AE169" t="str">
        <f t="array" ref="AE169">IF($U169=0,"",","&amp;INDEX(A$5:A$10,$U169)&amp;INDEX($E$34:$J$39,$U169,$V169))</f>
        <v>,同时防御+&lt;color=#47d110&gt;3.0%&lt;/color&gt;</v>
      </c>
      <c r="AF169" t="str">
        <f t="array" ref="AF169">IF($U169=0,"",","&amp;INDEX(B$5:B$10,$U169)&amp;INDEX($E$34:$J$39,$U169,$V169))</f>
        <v>,同時防禦+&lt;color=#47d110&gt;3.0%&lt;/color&gt;</v>
      </c>
      <c r="AG169" t="str">
        <f t="array" ref="AG169">IF($U169=0,"",","&amp;INDEX(C$5:C$10,$U169)&amp;INDEX($E$34:$J$39,$U169,$V169))</f>
        <v>,And DEF+&lt;color=#47d110&gt;3.0%&lt;/color&gt;</v>
      </c>
      <c r="AH169" t="str">
        <f t="shared" si="34"/>
        <v>防御+&lt;color=#47d110&gt;31100&lt;/color&gt;,同时防御+&lt;color=#47d110&gt;3.0%&lt;/color&gt;</v>
      </c>
      <c r="AI169" t="str">
        <f t="shared" si="35"/>
        <v>防禦+&lt;color=#47d110&gt;31100&lt;/color&gt;,同時防禦+&lt;color=#47d110&gt;3.0%&lt;/color&gt;</v>
      </c>
      <c r="AJ169" t="str">
        <f t="shared" si="36"/>
        <v>DEF+&lt;color=#47d110&gt;31100&lt;/color&gt;,And DEF+&lt;color=#47d110&gt;3.0%&lt;/color&gt;</v>
      </c>
      <c r="AL169" t="str">
        <f>_xlfn.XLOOKUP(AK169,Sheet4!$E$50:$E$118,Sheet4!$F$50:$F$118,"",)</f>
        <v/>
      </c>
      <c r="AM169" s="74" t="str">
        <f t="shared" si="37"/>
        <v>防御+&lt;color=#47d110&gt;31100&lt;/color&gt;,同时防御+&lt;color=#47d110&gt;3.0%&lt;/color&gt;</v>
      </c>
      <c r="AN169" s="74" t="str">
        <f t="shared" si="38"/>
        <v>防禦+&lt;color=#47d110&gt;31100&lt;/color&gt;,同時防禦+&lt;color=#47d110&gt;3.0%&lt;/color&gt;</v>
      </c>
      <c r="AO169" s="74" t="str">
        <f>AJ169&amp;_xlfn.XLOOKUP(AK169,Sheet4!$E$50:$E$118,Sheet4!$G$50:$G$118,"",)</f>
        <v>DEF+&lt;color=#47d110&gt;31100&lt;/color&gt;,And DEF+&lt;color=#47d110&gt;3.0%&lt;/color&gt;</v>
      </c>
    </row>
    <row r="170" spans="12:41" x14ac:dyDescent="0.15">
      <c r="L170">
        <f t="shared" si="33"/>
        <v>32327</v>
      </c>
      <c r="M170">
        <v>27</v>
      </c>
      <c r="N170" s="79">
        <v>27</v>
      </c>
      <c r="O170" s="82">
        <v>4042</v>
      </c>
      <c r="P170" s="82">
        <v>4035</v>
      </c>
      <c r="Q170" s="82">
        <v>4016</v>
      </c>
      <c r="R170" s="124">
        <f t="shared" si="39"/>
        <v>1.1499999999999999</v>
      </c>
      <c r="S170" s="88">
        <v>23</v>
      </c>
      <c r="T170" s="89">
        <v>1</v>
      </c>
      <c r="U170" s="88">
        <v>4</v>
      </c>
      <c r="V170">
        <f t="shared" si="40"/>
        <v>3</v>
      </c>
      <c r="W170" t="str" cm="1">
        <f t="array" ref="W170">"{5,1,"&amp;T170&amp;","&amp;_xlfn.CEILING.MATH(INDEX($E$5:$J$10,T170,V170)*R170,100)&amp;",0}"</f>
        <v>{5,1,1,25300,0}</v>
      </c>
      <c r="X170" t="str" cm="1">
        <f t="array" ref="X170">IF(U170=0,"","{5,1,"&amp;U170-3&amp;","&amp;INDEX($E$5:$J$10,U170,V170)/10&amp;",1}")</f>
        <v>{5,1,1,3,1}</v>
      </c>
      <c r="Y170" t="str">
        <f t="array" ref="Y170">[1]!LKnum(W170:X170)</f>
        <v>{{5,1,1,25300,0}|{5,1,1,3,1}}</v>
      </c>
      <c r="Z170">
        <v>0</v>
      </c>
      <c r="AA170">
        <f t="array" ref="AA170">INT(IF(U170=0,0,INDEX($E$20:$J$25,U170,V170))+INDEX($E$20:$J$25,T170,V170))</f>
        <v>22000</v>
      </c>
      <c r="AB170" t="str" cm="1">
        <f t="array" ref="AB170">INDEX(A$5:A$10,$T170)&amp;"&lt;color=#47d110&gt;"&amp;_xlfn.CEILING.MATH(INDEX($E$5:$J$10,T170,V170)*R170,100)&amp;"&lt;/color&gt;"</f>
        <v>攻击+&lt;color=#47d110&gt;25300&lt;/color&gt;</v>
      </c>
      <c r="AC170" t="str" cm="1">
        <f t="array" ref="AC170">INDEX(B$5:B$10,$T170)&amp;"&lt;color=#47d110&gt;"&amp;_xlfn.CEILING.MATH(INDEX($E$5:$J$10,T170,V170)*R170,100)&amp;"&lt;/color&gt;"</f>
        <v>攻擊+&lt;color=#47d110&gt;25300&lt;/color&gt;</v>
      </c>
      <c r="AD170" t="str" cm="1">
        <f t="array" ref="AD170">INDEX(C$5:C$10,$T170)&amp;"&lt;color=#47d110&gt;"&amp;_xlfn.CEILING.MATH(INDEX($E$5:$J$10,T170,V170)*R170,100)&amp;"&lt;/color&gt;"</f>
        <v>ATK+&lt;color=#47d110&gt;25300&lt;/color&gt;</v>
      </c>
      <c r="AE170" t="str">
        <f t="array" ref="AE170">IF($U170=0,"",","&amp;INDEX(A$5:A$10,$U170)&amp;INDEX($E$34:$J$39,$U170,$V170))</f>
        <v>,同时攻击+&lt;color=#47d110&gt;3.0%&lt;/color&gt;</v>
      </c>
      <c r="AF170" t="str">
        <f t="array" ref="AF170">IF($U170=0,"",","&amp;INDEX(B$5:B$10,$U170)&amp;INDEX($E$34:$J$39,$U170,$V170))</f>
        <v>,同時攻擊+&lt;color=#47d110&gt;3.0%&lt;/color&gt;</v>
      </c>
      <c r="AG170" t="str">
        <f t="array" ref="AG170">IF($U170=0,"",","&amp;INDEX(C$5:C$10,$U170)&amp;INDEX($E$34:$J$39,$U170,$V170))</f>
        <v>,And ATK+&lt;color=#47d110&gt;3.0%&lt;/color&gt;</v>
      </c>
      <c r="AH170" t="str">
        <f t="shared" si="34"/>
        <v>攻击+&lt;color=#47d110&gt;25300&lt;/color&gt;,同时攻击+&lt;color=#47d110&gt;3.0%&lt;/color&gt;</v>
      </c>
      <c r="AI170" t="str">
        <f t="shared" si="35"/>
        <v>攻擊+&lt;color=#47d110&gt;25300&lt;/color&gt;,同時攻擊+&lt;color=#47d110&gt;3.0%&lt;/color&gt;</v>
      </c>
      <c r="AJ170" t="str">
        <f t="shared" si="36"/>
        <v>ATK+&lt;color=#47d110&gt;25300&lt;/color&gt;,And ATK+&lt;color=#47d110&gt;3.0%&lt;/color&gt;</v>
      </c>
      <c r="AL170" t="str">
        <f>_xlfn.XLOOKUP(AK170,Sheet4!$E$50:$E$118,Sheet4!$F$50:$F$118,"",)</f>
        <v/>
      </c>
      <c r="AM170" s="74" t="str">
        <f t="shared" si="37"/>
        <v>攻击+&lt;color=#47d110&gt;25300&lt;/color&gt;,同时攻击+&lt;color=#47d110&gt;3.0%&lt;/color&gt;</v>
      </c>
      <c r="AN170" s="74" t="str">
        <f t="shared" si="38"/>
        <v>攻擊+&lt;color=#47d110&gt;25300&lt;/color&gt;,同時攻擊+&lt;color=#47d110&gt;3.0%&lt;/color&gt;</v>
      </c>
      <c r="AO170" s="74" t="str">
        <f>AJ170&amp;_xlfn.XLOOKUP(AK170,Sheet4!$E$50:$E$118,Sheet4!$G$50:$G$118,"",)</f>
        <v>ATK+&lt;color=#47d110&gt;25300&lt;/color&gt;,And ATK+&lt;color=#47d110&gt;3.0%&lt;/color&gt;</v>
      </c>
    </row>
    <row r="171" spans="12:41" x14ac:dyDescent="0.15">
      <c r="L171">
        <f t="shared" si="33"/>
        <v>32628</v>
      </c>
      <c r="M171">
        <v>28</v>
      </c>
      <c r="N171" s="79">
        <v>28</v>
      </c>
      <c r="O171" s="82">
        <v>4031</v>
      </c>
      <c r="P171" s="82">
        <v>4026</v>
      </c>
      <c r="Q171" s="82">
        <v>4000</v>
      </c>
      <c r="R171" s="124">
        <f t="shared" si="39"/>
        <v>1.1499999999999999</v>
      </c>
      <c r="S171" s="88">
        <v>26</v>
      </c>
      <c r="T171" s="89">
        <v>2</v>
      </c>
      <c r="U171" s="88">
        <v>5</v>
      </c>
      <c r="V171">
        <f t="shared" si="40"/>
        <v>3</v>
      </c>
      <c r="W171" t="str" cm="1">
        <f t="array" ref="W171">"{5,1,"&amp;T171&amp;","&amp;_xlfn.CEILING.MATH(INDEX($E$5:$J$10,T171,V171)*R171,100)&amp;",0}"</f>
        <v>{5,1,2,31100,0}</v>
      </c>
      <c r="X171" t="str" cm="1">
        <f t="array" ref="X171">IF(U171=0,"","{5,1,"&amp;U171-3&amp;","&amp;INDEX($E$5:$J$10,U171,V171)/10&amp;",1}")</f>
        <v>{5,1,2,3,1}</v>
      </c>
      <c r="Y171" t="str">
        <f t="array" ref="Y171">[1]!LKnum(W171:X171)</f>
        <v>{{5,1,2,31100,0}|{5,1,2,3,1}}</v>
      </c>
      <c r="Z171">
        <v>0</v>
      </c>
      <c r="AA171">
        <f t="array" ref="AA171">INT(IF(U171=0,0,INDEX($E$20:$J$25,U171,V171))+INDEX($E$20:$J$25,T171,V171))</f>
        <v>40500</v>
      </c>
      <c r="AB171" t="str" cm="1">
        <f t="array" ref="AB171">INDEX(A$5:A$10,$T171)&amp;"&lt;color=#47d110&gt;"&amp;_xlfn.CEILING.MATH(INDEX($E$5:$J$10,T171,V171)*R171,100)&amp;"&lt;/color&gt;"</f>
        <v>防御+&lt;color=#47d110&gt;31100&lt;/color&gt;</v>
      </c>
      <c r="AC171" t="str" cm="1">
        <f t="array" ref="AC171">INDEX(B$5:B$10,$T171)&amp;"&lt;color=#47d110&gt;"&amp;_xlfn.CEILING.MATH(INDEX($E$5:$J$10,T171,V171)*R171,100)&amp;"&lt;/color&gt;"</f>
        <v>防禦+&lt;color=#47d110&gt;31100&lt;/color&gt;</v>
      </c>
      <c r="AD171" t="str" cm="1">
        <f t="array" ref="AD171">INDEX(C$5:C$10,$T171)&amp;"&lt;color=#47d110&gt;"&amp;_xlfn.CEILING.MATH(INDEX($E$5:$J$10,T171,V171)*R171,100)&amp;"&lt;/color&gt;"</f>
        <v>DEF+&lt;color=#47d110&gt;31100&lt;/color&gt;</v>
      </c>
      <c r="AE171" t="str">
        <f t="array" ref="AE171">IF($U171=0,"",","&amp;INDEX(A$5:A$10,$U171)&amp;INDEX($E$34:$J$39,$U171,$V171))</f>
        <v>,同时防御+&lt;color=#47d110&gt;3.0%&lt;/color&gt;</v>
      </c>
      <c r="AF171" t="str">
        <f t="array" ref="AF171">IF($U171=0,"",","&amp;INDEX(B$5:B$10,$U171)&amp;INDEX($E$34:$J$39,$U171,$V171))</f>
        <v>,同時防禦+&lt;color=#47d110&gt;3.0%&lt;/color&gt;</v>
      </c>
      <c r="AG171" t="str">
        <f t="array" ref="AG171">IF($U171=0,"",","&amp;INDEX(C$5:C$10,$U171)&amp;INDEX($E$34:$J$39,$U171,$V171))</f>
        <v>,And DEF+&lt;color=#47d110&gt;3.0%&lt;/color&gt;</v>
      </c>
      <c r="AH171" t="str">
        <f t="shared" si="34"/>
        <v>防御+&lt;color=#47d110&gt;31100&lt;/color&gt;,同时防御+&lt;color=#47d110&gt;3.0%&lt;/color&gt;</v>
      </c>
      <c r="AI171" t="str">
        <f t="shared" si="35"/>
        <v>防禦+&lt;color=#47d110&gt;31100&lt;/color&gt;,同時防禦+&lt;color=#47d110&gt;3.0%&lt;/color&gt;</v>
      </c>
      <c r="AJ171" t="str">
        <f t="shared" si="36"/>
        <v>DEF+&lt;color=#47d110&gt;31100&lt;/color&gt;,And DEF+&lt;color=#47d110&gt;3.0%&lt;/color&gt;</v>
      </c>
      <c r="AL171" t="str">
        <f>_xlfn.XLOOKUP(AK171,Sheet4!$E$50:$E$118,Sheet4!$F$50:$F$118,"",)</f>
        <v/>
      </c>
      <c r="AM171" s="74" t="str">
        <f t="shared" si="37"/>
        <v>防御+&lt;color=#47d110&gt;31100&lt;/color&gt;,同时防御+&lt;color=#47d110&gt;3.0%&lt;/color&gt;</v>
      </c>
      <c r="AN171" s="74" t="str">
        <f t="shared" si="38"/>
        <v>防禦+&lt;color=#47d110&gt;31100&lt;/color&gt;,同時防禦+&lt;color=#47d110&gt;3.0%&lt;/color&gt;</v>
      </c>
      <c r="AO171" s="74" t="str">
        <f>AJ171&amp;_xlfn.XLOOKUP(AK171,Sheet4!$E$50:$E$118,Sheet4!$G$50:$G$118,"",)</f>
        <v>DEF+&lt;color=#47d110&gt;31100&lt;/color&gt;,And DEF+&lt;color=#47d110&gt;3.0%&lt;/color&gt;</v>
      </c>
    </row>
    <row r="172" spans="12:41" x14ac:dyDescent="0.15">
      <c r="L172">
        <f t="shared" si="33"/>
        <v>32629</v>
      </c>
      <c r="M172">
        <v>29</v>
      </c>
      <c r="N172" s="79">
        <v>29</v>
      </c>
      <c r="O172" s="82">
        <v>4027</v>
      </c>
      <c r="P172" s="82">
        <v>4014</v>
      </c>
      <c r="Q172" s="82">
        <v>4004</v>
      </c>
      <c r="R172" s="124">
        <f t="shared" si="39"/>
        <v>1.1499999999999999</v>
      </c>
      <c r="S172" s="88">
        <v>26</v>
      </c>
      <c r="T172" s="89">
        <v>3</v>
      </c>
      <c r="U172" s="88">
        <v>6</v>
      </c>
      <c r="V172">
        <f t="shared" si="40"/>
        <v>3</v>
      </c>
      <c r="W172" t="str" cm="1">
        <f t="array" ref="W172">"{5,1,"&amp;T172&amp;","&amp;_xlfn.CEILING.MATH(INDEX($E$5:$J$10,T172,V172)*R172,100)&amp;",0}"</f>
        <v>{5,1,3,218500,0}</v>
      </c>
      <c r="X172" t="str" cm="1">
        <f t="array" ref="X172">IF(U172=0,"","{5,1,"&amp;U172-3&amp;","&amp;INDEX($E$5:$J$10,U172,V172)/10&amp;",1}")</f>
        <v>{5,1,3,3,1}</v>
      </c>
      <c r="Y172" t="str">
        <f t="array" ref="Y172">[1]!LKnum(W172:X172)</f>
        <v>{{5,1,3,218500,0}|{5,1,3,3,1}}</v>
      </c>
      <c r="Z172">
        <v>0</v>
      </c>
      <c r="AA172">
        <f t="array" ref="AA172">INT(IF(U172=0,0,INDEX($E$20:$J$25,U172,V172))+INDEX($E$20:$J$25,T172,V172))</f>
        <v>24700</v>
      </c>
      <c r="AB172" t="str" cm="1">
        <f t="array" ref="AB172">INDEX(A$5:A$10,$T172)&amp;"&lt;color=#47d110&gt;"&amp;_xlfn.CEILING.MATH(INDEX($E$5:$J$10,T172,V172)*R172,100)&amp;"&lt;/color&gt;"</f>
        <v>血量+&lt;color=#47d110&gt;218500&lt;/color&gt;</v>
      </c>
      <c r="AC172" t="str" cm="1">
        <f t="array" ref="AC172">INDEX(B$5:B$10,$T172)&amp;"&lt;color=#47d110&gt;"&amp;_xlfn.CEILING.MATH(INDEX($E$5:$J$10,T172,V172)*R172,100)&amp;"&lt;/color&gt;"</f>
        <v>血量+&lt;color=#47d110&gt;218500&lt;/color&gt;</v>
      </c>
      <c r="AD172" t="str" cm="1">
        <f t="array" ref="AD172">INDEX(C$5:C$10,$T172)&amp;"&lt;color=#47d110&gt;"&amp;_xlfn.CEILING.MATH(INDEX($E$5:$J$10,T172,V172)*R172,100)&amp;"&lt;/color&gt;"</f>
        <v>HP+&lt;color=#47d110&gt;218500&lt;/color&gt;</v>
      </c>
      <c r="AE172" t="str">
        <f t="array" ref="AE172">IF($U172=0,"",","&amp;INDEX(A$5:A$10,$U172)&amp;INDEX($E$34:$J$39,$U172,$V172))</f>
        <v>,同时血量+&lt;color=#47d110&gt;3.0%&lt;/color&gt;</v>
      </c>
      <c r="AF172" t="str">
        <f t="array" ref="AF172">IF($U172=0,"",","&amp;INDEX(B$5:B$10,$U172)&amp;INDEX($E$34:$J$39,$U172,$V172))</f>
        <v>,同時血量+&lt;color=#47d110&gt;3.0%&lt;/color&gt;</v>
      </c>
      <c r="AG172" t="str">
        <f t="array" ref="AG172">IF($U172=0,"",","&amp;INDEX(C$5:C$10,$U172)&amp;INDEX($E$34:$J$39,$U172,$V172))</f>
        <v>,And HP+&lt;color=#47d110&gt;3.0%&lt;/color&gt;</v>
      </c>
      <c r="AH172" t="str">
        <f t="shared" si="34"/>
        <v>血量+&lt;color=#47d110&gt;218500&lt;/color&gt;,同时血量+&lt;color=#47d110&gt;3.0%&lt;/color&gt;</v>
      </c>
      <c r="AI172" t="str">
        <f t="shared" si="35"/>
        <v>血量+&lt;color=#47d110&gt;218500&lt;/color&gt;,同時血量+&lt;color=#47d110&gt;3.0%&lt;/color&gt;</v>
      </c>
      <c r="AJ172" t="str">
        <f t="shared" si="36"/>
        <v>HP+&lt;color=#47d110&gt;218500&lt;/color&gt;,And HP+&lt;color=#47d110&gt;3.0%&lt;/color&gt;</v>
      </c>
      <c r="AL172" t="str">
        <f>_xlfn.XLOOKUP(AK172,Sheet4!$E$50:$E$118,Sheet4!$F$50:$F$118,"",)</f>
        <v/>
      </c>
      <c r="AM172" s="74" t="str">
        <f t="shared" si="37"/>
        <v>血量+&lt;color=#47d110&gt;218500&lt;/color&gt;,同时血量+&lt;color=#47d110&gt;3.0%&lt;/color&gt;</v>
      </c>
      <c r="AN172" s="74" t="str">
        <f t="shared" si="38"/>
        <v>血量+&lt;color=#47d110&gt;218500&lt;/color&gt;,同時血量+&lt;color=#47d110&gt;3.0%&lt;/color&gt;</v>
      </c>
      <c r="AO172" s="74" t="str">
        <f>AJ172&amp;_xlfn.XLOOKUP(AK172,Sheet4!$E$50:$E$118,Sheet4!$G$50:$G$118,"",)</f>
        <v>HP+&lt;color=#47d110&gt;218500&lt;/color&gt;,And HP+&lt;color=#47d110&gt;3.0%&lt;/color&gt;</v>
      </c>
    </row>
    <row r="173" spans="12:41" x14ac:dyDescent="0.15">
      <c r="L173">
        <f t="shared" si="33"/>
        <v>32630</v>
      </c>
      <c r="M173">
        <v>30</v>
      </c>
      <c r="N173" s="79">
        <v>30</v>
      </c>
      <c r="O173" s="82">
        <v>4028</v>
      </c>
      <c r="P173" s="82">
        <v>4009</v>
      </c>
      <c r="Q173" s="82">
        <v>4005</v>
      </c>
      <c r="R173" s="124">
        <f t="shared" si="39"/>
        <v>1.1499999999999999</v>
      </c>
      <c r="S173" s="88">
        <v>26</v>
      </c>
      <c r="T173" s="89">
        <v>1</v>
      </c>
      <c r="U173" s="88">
        <v>4</v>
      </c>
      <c r="V173">
        <f t="shared" si="40"/>
        <v>3</v>
      </c>
      <c r="W173" t="str" cm="1">
        <f t="array" ref="W173">"{5,1,"&amp;T173&amp;","&amp;_xlfn.CEILING.MATH(INDEX($E$5:$J$10,T173,V173)*R173,100)&amp;",0}"</f>
        <v>{5,1,1,25300,0}</v>
      </c>
      <c r="X173" t="str" cm="1">
        <f t="array" ref="X173">IF(U173=0,"","{5,1,"&amp;U173-3&amp;","&amp;INDEX($E$5:$J$10,U173,V173)/10&amp;",1}")</f>
        <v>{5,1,1,3,1}</v>
      </c>
      <c r="Y173" t="str">
        <f t="array" ref="Y173">[1]!LKnum(W173:X173)</f>
        <v>{{5,1,1,25300,0}|{5,1,1,3,1}}</v>
      </c>
      <c r="Z173">
        <v>0</v>
      </c>
      <c r="AA173">
        <f t="array" ref="AA173">INT(IF(U173=0,0,INDEX($E$20:$J$25,U173,V173))+INDEX($E$20:$J$25,T173,V173))</f>
        <v>22000</v>
      </c>
      <c r="AB173" t="str" cm="1">
        <f t="array" ref="AB173">INDEX(A$5:A$10,$T173)&amp;"&lt;color=#47d110&gt;"&amp;_xlfn.CEILING.MATH(INDEX($E$5:$J$10,T173,V173)*R173,100)&amp;"&lt;/color&gt;"</f>
        <v>攻击+&lt;color=#47d110&gt;25300&lt;/color&gt;</v>
      </c>
      <c r="AC173" t="str" cm="1">
        <f t="array" ref="AC173">INDEX(B$5:B$10,$T173)&amp;"&lt;color=#47d110&gt;"&amp;_xlfn.CEILING.MATH(INDEX($E$5:$J$10,T173,V173)*R173,100)&amp;"&lt;/color&gt;"</f>
        <v>攻擊+&lt;color=#47d110&gt;25300&lt;/color&gt;</v>
      </c>
      <c r="AD173" t="str" cm="1">
        <f t="array" ref="AD173">INDEX(C$5:C$10,$T173)&amp;"&lt;color=#47d110&gt;"&amp;_xlfn.CEILING.MATH(INDEX($E$5:$J$10,T173,V173)*R173,100)&amp;"&lt;/color&gt;"</f>
        <v>ATK+&lt;color=#47d110&gt;25300&lt;/color&gt;</v>
      </c>
      <c r="AE173" t="str">
        <f t="array" ref="AE173">IF($U173=0,"",","&amp;INDEX(A$5:A$10,$U173)&amp;INDEX($E$34:$J$39,$U173,$V173))</f>
        <v>,同时攻击+&lt;color=#47d110&gt;3.0%&lt;/color&gt;</v>
      </c>
      <c r="AF173" t="str">
        <f t="array" ref="AF173">IF($U173=0,"",","&amp;INDEX(B$5:B$10,$U173)&amp;INDEX($E$34:$J$39,$U173,$V173))</f>
        <v>,同時攻擊+&lt;color=#47d110&gt;3.0%&lt;/color&gt;</v>
      </c>
      <c r="AG173" t="str">
        <f t="array" ref="AG173">IF($U173=0,"",","&amp;INDEX(C$5:C$10,$U173)&amp;INDEX($E$34:$J$39,$U173,$V173))</f>
        <v>,And ATK+&lt;color=#47d110&gt;3.0%&lt;/color&gt;</v>
      </c>
      <c r="AH173" t="str">
        <f t="shared" si="34"/>
        <v>攻击+&lt;color=#47d110&gt;25300&lt;/color&gt;,同时攻击+&lt;color=#47d110&gt;3.0%&lt;/color&gt;</v>
      </c>
      <c r="AI173" t="str">
        <f t="shared" si="35"/>
        <v>攻擊+&lt;color=#47d110&gt;25300&lt;/color&gt;,同時攻擊+&lt;color=#47d110&gt;3.0%&lt;/color&gt;</v>
      </c>
      <c r="AJ173" t="str">
        <f t="shared" si="36"/>
        <v>ATK+&lt;color=#47d110&gt;25300&lt;/color&gt;,And ATK+&lt;color=#47d110&gt;3.0%&lt;/color&gt;</v>
      </c>
      <c r="AL173" t="str">
        <f>_xlfn.XLOOKUP(AK173,Sheet4!$E$50:$E$118,Sheet4!$F$50:$F$118,"",)</f>
        <v/>
      </c>
      <c r="AM173" s="74" t="str">
        <f t="shared" si="37"/>
        <v>攻击+&lt;color=#47d110&gt;25300&lt;/color&gt;,同时攻击+&lt;color=#47d110&gt;3.0%&lt;/color&gt;</v>
      </c>
      <c r="AN173" s="74" t="str">
        <f t="shared" si="38"/>
        <v>攻擊+&lt;color=#47d110&gt;25300&lt;/color&gt;,同時攻擊+&lt;color=#47d110&gt;3.0%&lt;/color&gt;</v>
      </c>
      <c r="AO173" s="74" t="str">
        <f>AJ173&amp;_xlfn.XLOOKUP(AK173,Sheet4!$E$50:$E$118,Sheet4!$G$50:$G$118,"",)</f>
        <v>ATK+&lt;color=#47d110&gt;25300&lt;/color&gt;,And ATK+&lt;color=#47d110&gt;3.0%&lt;/color&gt;</v>
      </c>
    </row>
    <row r="174" spans="12:41" x14ac:dyDescent="0.15">
      <c r="L174">
        <f t="shared" si="33"/>
        <v>31531</v>
      </c>
      <c r="M174">
        <v>31</v>
      </c>
      <c r="N174" s="79">
        <v>31</v>
      </c>
      <c r="O174" s="82">
        <v>4024</v>
      </c>
      <c r="P174" s="82">
        <v>4012</v>
      </c>
      <c r="Q174" s="82">
        <v>4006</v>
      </c>
      <c r="R174" s="124">
        <f t="shared" si="39"/>
        <v>1.1499999999999999</v>
      </c>
      <c r="S174" s="88">
        <v>15</v>
      </c>
      <c r="T174" s="89">
        <v>2</v>
      </c>
      <c r="U174" s="88">
        <v>5</v>
      </c>
      <c r="V174">
        <f t="shared" si="40"/>
        <v>3</v>
      </c>
      <c r="W174" t="str" cm="1">
        <f t="array" ref="W174">"{5,1,"&amp;T174&amp;","&amp;_xlfn.CEILING.MATH(INDEX($E$5:$J$10,T174,V174)*R174,100)&amp;",0}"</f>
        <v>{5,1,2,31100,0}</v>
      </c>
      <c r="X174" t="str" cm="1">
        <f t="array" ref="X174">IF(U174=0,"","{5,1,"&amp;U174-3&amp;","&amp;INDEX($E$5:$J$10,U174,V174)/10&amp;",1}")</f>
        <v>{5,1,2,3,1}</v>
      </c>
      <c r="Y174" t="str">
        <f t="array" ref="Y174">[1]!LKnum(W174:X174)</f>
        <v>{{5,1,2,31100,0}|{5,1,2,3,1}}</v>
      </c>
      <c r="Z174">
        <v>0</v>
      </c>
      <c r="AA174">
        <f t="array" ref="AA174">INT(IF(U174=0,0,INDEX($E$20:$J$25,U174,V174))+INDEX($E$20:$J$25,T174,V174))</f>
        <v>40500</v>
      </c>
      <c r="AB174" t="str" cm="1">
        <f t="array" ref="AB174">INDEX(A$5:A$10,$T174)&amp;"&lt;color=#47d110&gt;"&amp;_xlfn.CEILING.MATH(INDEX($E$5:$J$10,T174,V174)*R174,100)&amp;"&lt;/color&gt;"</f>
        <v>防御+&lt;color=#47d110&gt;31100&lt;/color&gt;</v>
      </c>
      <c r="AC174" t="str" cm="1">
        <f t="array" ref="AC174">INDEX(B$5:B$10,$T174)&amp;"&lt;color=#47d110&gt;"&amp;_xlfn.CEILING.MATH(INDEX($E$5:$J$10,T174,V174)*R174,100)&amp;"&lt;/color&gt;"</f>
        <v>防禦+&lt;color=#47d110&gt;31100&lt;/color&gt;</v>
      </c>
      <c r="AD174" t="str" cm="1">
        <f t="array" ref="AD174">INDEX(C$5:C$10,$T174)&amp;"&lt;color=#47d110&gt;"&amp;_xlfn.CEILING.MATH(INDEX($E$5:$J$10,T174,V174)*R174,100)&amp;"&lt;/color&gt;"</f>
        <v>DEF+&lt;color=#47d110&gt;31100&lt;/color&gt;</v>
      </c>
      <c r="AE174" t="str">
        <f t="array" ref="AE174">IF($U174=0,"",","&amp;INDEX(A$5:A$10,$U174)&amp;INDEX($E$34:$J$39,$U174,$V174))</f>
        <v>,同时防御+&lt;color=#47d110&gt;3.0%&lt;/color&gt;</v>
      </c>
      <c r="AF174" t="str">
        <f t="array" ref="AF174">IF($U174=0,"",","&amp;INDEX(B$5:B$10,$U174)&amp;INDEX($E$34:$J$39,$U174,$V174))</f>
        <v>,同時防禦+&lt;color=#47d110&gt;3.0%&lt;/color&gt;</v>
      </c>
      <c r="AG174" t="str">
        <f t="array" ref="AG174">IF($U174=0,"",","&amp;INDEX(C$5:C$10,$U174)&amp;INDEX($E$34:$J$39,$U174,$V174))</f>
        <v>,And DEF+&lt;color=#47d110&gt;3.0%&lt;/color&gt;</v>
      </c>
      <c r="AH174" t="str">
        <f t="shared" si="34"/>
        <v>防御+&lt;color=#47d110&gt;31100&lt;/color&gt;,同时防御+&lt;color=#47d110&gt;3.0%&lt;/color&gt;</v>
      </c>
      <c r="AI174" t="str">
        <f t="shared" si="35"/>
        <v>防禦+&lt;color=#47d110&gt;31100&lt;/color&gt;,同時防禦+&lt;color=#47d110&gt;3.0%&lt;/color&gt;</v>
      </c>
      <c r="AJ174" t="str">
        <f t="shared" si="36"/>
        <v>DEF+&lt;color=#47d110&gt;31100&lt;/color&gt;,And DEF+&lt;color=#47d110&gt;3.0%&lt;/color&gt;</v>
      </c>
      <c r="AL174" t="str">
        <f>_xlfn.XLOOKUP(AK174,Sheet4!$E$50:$E$118,Sheet4!$F$50:$F$118,"",)</f>
        <v/>
      </c>
      <c r="AM174" s="74" t="str">
        <f t="shared" si="37"/>
        <v>防御+&lt;color=#47d110&gt;31100&lt;/color&gt;,同时防御+&lt;color=#47d110&gt;3.0%&lt;/color&gt;</v>
      </c>
      <c r="AN174" s="74" t="str">
        <f t="shared" si="38"/>
        <v>防禦+&lt;color=#47d110&gt;31100&lt;/color&gt;,同時防禦+&lt;color=#47d110&gt;3.0%&lt;/color&gt;</v>
      </c>
      <c r="AO174" s="74" t="str">
        <f>AJ174&amp;_xlfn.XLOOKUP(AK174,Sheet4!$E$50:$E$118,Sheet4!$G$50:$G$118,"",)</f>
        <v>DEF+&lt;color=#47d110&gt;31100&lt;/color&gt;,And DEF+&lt;color=#47d110&gt;3.0%&lt;/color&gt;</v>
      </c>
    </row>
    <row r="175" spans="12:41" x14ac:dyDescent="0.15">
      <c r="L175">
        <f t="shared" si="33"/>
        <v>31532</v>
      </c>
      <c r="M175">
        <v>32</v>
      </c>
      <c r="N175" s="79">
        <v>32</v>
      </c>
      <c r="O175" s="82">
        <v>4040</v>
      </c>
      <c r="P175" s="82">
        <v>4006</v>
      </c>
      <c r="Q175" s="82">
        <v>4002</v>
      </c>
      <c r="R175" s="124">
        <f t="shared" si="39"/>
        <v>1.1499999999999999</v>
      </c>
      <c r="S175" s="88">
        <v>15</v>
      </c>
      <c r="T175" s="89">
        <v>2</v>
      </c>
      <c r="U175" s="88">
        <v>5</v>
      </c>
      <c r="V175">
        <f t="shared" si="40"/>
        <v>3</v>
      </c>
      <c r="W175" t="str" cm="1">
        <f t="array" ref="W175">"{5,1,"&amp;T175&amp;","&amp;_xlfn.CEILING.MATH(INDEX($E$5:$J$10,T175,V175)*R175,100)&amp;",0}"</f>
        <v>{5,1,2,31100,0}</v>
      </c>
      <c r="X175" t="str" cm="1">
        <f t="array" ref="X175">IF(U175=0,"","{5,1,"&amp;U175-3&amp;","&amp;INDEX($E$5:$J$10,U175,V175)/10&amp;",1}")</f>
        <v>{5,1,2,3,1}</v>
      </c>
      <c r="Y175" t="str">
        <f t="array" ref="Y175">[1]!LKnum(W175:X175)</f>
        <v>{{5,1,2,31100,0}|{5,1,2,3,1}}</v>
      </c>
      <c r="Z175">
        <v>0</v>
      </c>
      <c r="AA175">
        <f t="array" ref="AA175">INT(IF(U175=0,0,INDEX($E$20:$J$25,U175,V175))+INDEX($E$20:$J$25,T175,V175))</f>
        <v>40500</v>
      </c>
      <c r="AB175" t="str" cm="1">
        <f t="array" ref="AB175">INDEX(A$5:A$10,$T175)&amp;"&lt;color=#47d110&gt;"&amp;_xlfn.CEILING.MATH(INDEX($E$5:$J$10,T175,V175)*R175,100)&amp;"&lt;/color&gt;"</f>
        <v>防御+&lt;color=#47d110&gt;31100&lt;/color&gt;</v>
      </c>
      <c r="AC175" t="str" cm="1">
        <f t="array" ref="AC175">INDEX(B$5:B$10,$T175)&amp;"&lt;color=#47d110&gt;"&amp;_xlfn.CEILING.MATH(INDEX($E$5:$J$10,T175,V175)*R175,100)&amp;"&lt;/color&gt;"</f>
        <v>防禦+&lt;color=#47d110&gt;31100&lt;/color&gt;</v>
      </c>
      <c r="AD175" t="str" cm="1">
        <f t="array" ref="AD175">INDEX(C$5:C$10,$T175)&amp;"&lt;color=#47d110&gt;"&amp;_xlfn.CEILING.MATH(INDEX($E$5:$J$10,T175,V175)*R175,100)&amp;"&lt;/color&gt;"</f>
        <v>DEF+&lt;color=#47d110&gt;31100&lt;/color&gt;</v>
      </c>
      <c r="AE175" t="str">
        <f t="array" ref="AE175">IF($U175=0,"",","&amp;INDEX(A$5:A$10,$U175)&amp;INDEX($E$34:$J$39,$U175,$V175))</f>
        <v>,同时防御+&lt;color=#47d110&gt;3.0%&lt;/color&gt;</v>
      </c>
      <c r="AF175" t="str">
        <f t="array" ref="AF175">IF($U175=0,"",","&amp;INDEX(B$5:B$10,$U175)&amp;INDEX($E$34:$J$39,$U175,$V175))</f>
        <v>,同時防禦+&lt;color=#47d110&gt;3.0%&lt;/color&gt;</v>
      </c>
      <c r="AG175" t="str">
        <f t="array" ref="AG175">IF($U175=0,"",","&amp;INDEX(C$5:C$10,$U175)&amp;INDEX($E$34:$J$39,$U175,$V175))</f>
        <v>,And DEF+&lt;color=#47d110&gt;3.0%&lt;/color&gt;</v>
      </c>
      <c r="AH175" t="str">
        <f t="shared" si="34"/>
        <v>防御+&lt;color=#47d110&gt;31100&lt;/color&gt;,同时防御+&lt;color=#47d110&gt;3.0%&lt;/color&gt;</v>
      </c>
      <c r="AI175" t="str">
        <f t="shared" si="35"/>
        <v>防禦+&lt;color=#47d110&gt;31100&lt;/color&gt;,同時防禦+&lt;color=#47d110&gt;3.0%&lt;/color&gt;</v>
      </c>
      <c r="AJ175" t="str">
        <f t="shared" si="36"/>
        <v>DEF+&lt;color=#47d110&gt;31100&lt;/color&gt;,And DEF+&lt;color=#47d110&gt;3.0%&lt;/color&gt;</v>
      </c>
      <c r="AL175" t="str">
        <f>_xlfn.XLOOKUP(AK175,Sheet4!$E$50:$E$118,Sheet4!$F$50:$F$118,"",)</f>
        <v/>
      </c>
      <c r="AM175" s="74" t="str">
        <f t="shared" si="37"/>
        <v>防御+&lt;color=#47d110&gt;31100&lt;/color&gt;,同时防御+&lt;color=#47d110&gt;3.0%&lt;/color&gt;</v>
      </c>
      <c r="AN175" s="74" t="str">
        <f t="shared" si="38"/>
        <v>防禦+&lt;color=#47d110&gt;31100&lt;/color&gt;,同時防禦+&lt;color=#47d110&gt;3.0%&lt;/color&gt;</v>
      </c>
      <c r="AO175" s="74" t="str">
        <f>AJ175&amp;_xlfn.XLOOKUP(AK175,Sheet4!$E$50:$E$118,Sheet4!$G$50:$G$118,"",)</f>
        <v>DEF+&lt;color=#47d110&gt;31100&lt;/color&gt;,And DEF+&lt;color=#47d110&gt;3.0%&lt;/color&gt;</v>
      </c>
    </row>
    <row r="176" spans="12:41" x14ac:dyDescent="0.15">
      <c r="L176">
        <f t="shared" si="33"/>
        <v>31533</v>
      </c>
      <c r="M176">
        <v>33</v>
      </c>
      <c r="N176" s="79">
        <v>33</v>
      </c>
      <c r="O176" s="82">
        <v>4027</v>
      </c>
      <c r="P176" s="82">
        <v>4023</v>
      </c>
      <c r="Q176" s="82">
        <v>4006</v>
      </c>
      <c r="R176" s="124">
        <f t="shared" si="39"/>
        <v>1.1499999999999999</v>
      </c>
      <c r="S176" s="88">
        <v>15</v>
      </c>
      <c r="T176" s="89">
        <v>1</v>
      </c>
      <c r="U176" s="88">
        <v>4</v>
      </c>
      <c r="V176">
        <f t="shared" si="40"/>
        <v>3</v>
      </c>
      <c r="W176" t="str" cm="1">
        <f t="array" ref="W176">"{5,1,"&amp;T176&amp;","&amp;_xlfn.CEILING.MATH(INDEX($E$5:$J$10,T176,V176)*R176,100)&amp;",0}"</f>
        <v>{5,1,1,25300,0}</v>
      </c>
      <c r="X176" t="str" cm="1">
        <f t="array" ref="X176">IF(U176=0,"","{5,1,"&amp;U176-3&amp;","&amp;INDEX($E$5:$J$10,U176,V176)/10&amp;",1}")</f>
        <v>{5,1,1,3,1}</v>
      </c>
      <c r="Y176" t="str">
        <f t="array" ref="Y176">[1]!LKnum(W176:X176)</f>
        <v>{{5,1,1,25300,0}|{5,1,1,3,1}}</v>
      </c>
      <c r="Z176">
        <v>0</v>
      </c>
      <c r="AA176">
        <f t="array" ref="AA176">INT(IF(U176=0,0,INDEX($E$20:$J$25,U176,V176))+INDEX($E$20:$J$25,T176,V176))</f>
        <v>22000</v>
      </c>
      <c r="AB176" t="str" cm="1">
        <f t="array" ref="AB176">INDEX(A$5:A$10,$T176)&amp;"&lt;color=#47d110&gt;"&amp;_xlfn.CEILING.MATH(INDEX($E$5:$J$10,T176,V176)*R176,100)&amp;"&lt;/color&gt;"</f>
        <v>攻击+&lt;color=#47d110&gt;25300&lt;/color&gt;</v>
      </c>
      <c r="AC176" t="str" cm="1">
        <f t="array" ref="AC176">INDEX(B$5:B$10,$T176)&amp;"&lt;color=#47d110&gt;"&amp;_xlfn.CEILING.MATH(INDEX($E$5:$J$10,T176,V176)*R176,100)&amp;"&lt;/color&gt;"</f>
        <v>攻擊+&lt;color=#47d110&gt;25300&lt;/color&gt;</v>
      </c>
      <c r="AD176" t="str" cm="1">
        <f t="array" ref="AD176">INDEX(C$5:C$10,$T176)&amp;"&lt;color=#47d110&gt;"&amp;_xlfn.CEILING.MATH(INDEX($E$5:$J$10,T176,V176)*R176,100)&amp;"&lt;/color&gt;"</f>
        <v>ATK+&lt;color=#47d110&gt;25300&lt;/color&gt;</v>
      </c>
      <c r="AE176" t="str">
        <f t="array" ref="AE176">IF($U176=0,"",","&amp;INDEX(A$5:A$10,$U176)&amp;INDEX($E$34:$J$39,$U176,$V176))</f>
        <v>,同时攻击+&lt;color=#47d110&gt;3.0%&lt;/color&gt;</v>
      </c>
      <c r="AF176" t="str">
        <f t="array" ref="AF176">IF($U176=0,"",","&amp;INDEX(B$5:B$10,$U176)&amp;INDEX($E$34:$J$39,$U176,$V176))</f>
        <v>,同時攻擊+&lt;color=#47d110&gt;3.0%&lt;/color&gt;</v>
      </c>
      <c r="AG176" t="str">
        <f t="array" ref="AG176">IF($U176=0,"",","&amp;INDEX(C$5:C$10,$U176)&amp;INDEX($E$34:$J$39,$U176,$V176))</f>
        <v>,And ATK+&lt;color=#47d110&gt;3.0%&lt;/color&gt;</v>
      </c>
      <c r="AH176" t="str">
        <f t="shared" si="34"/>
        <v>攻击+&lt;color=#47d110&gt;25300&lt;/color&gt;,同时攻击+&lt;color=#47d110&gt;3.0%&lt;/color&gt;</v>
      </c>
      <c r="AI176" t="str">
        <f t="shared" si="35"/>
        <v>攻擊+&lt;color=#47d110&gt;25300&lt;/color&gt;,同時攻擊+&lt;color=#47d110&gt;3.0%&lt;/color&gt;</v>
      </c>
      <c r="AJ176" t="str">
        <f t="shared" si="36"/>
        <v>ATK+&lt;color=#47d110&gt;25300&lt;/color&gt;,And ATK+&lt;color=#47d110&gt;3.0%&lt;/color&gt;</v>
      </c>
      <c r="AL176" t="str">
        <f>_xlfn.XLOOKUP(AK176,Sheet4!$E$50:$E$118,Sheet4!$F$50:$F$118,"",)</f>
        <v/>
      </c>
      <c r="AM176" s="74" t="str">
        <f t="shared" si="37"/>
        <v>攻击+&lt;color=#47d110&gt;25300&lt;/color&gt;,同时攻击+&lt;color=#47d110&gt;3.0%&lt;/color&gt;</v>
      </c>
      <c r="AN176" s="74" t="str">
        <f t="shared" si="38"/>
        <v>攻擊+&lt;color=#47d110&gt;25300&lt;/color&gt;,同時攻擊+&lt;color=#47d110&gt;3.0%&lt;/color&gt;</v>
      </c>
      <c r="AO176" s="74" t="str">
        <f>AJ176&amp;_xlfn.XLOOKUP(AK176,Sheet4!$E$50:$E$118,Sheet4!$G$50:$G$118,"",)</f>
        <v>ATK+&lt;color=#47d110&gt;25300&lt;/color&gt;,And ATK+&lt;color=#47d110&gt;3.0%&lt;/color&gt;</v>
      </c>
    </row>
    <row r="177" spans="12:41" x14ac:dyDescent="0.15">
      <c r="L177">
        <f t="shared" si="33"/>
        <v>31534</v>
      </c>
      <c r="M177">
        <v>34</v>
      </c>
      <c r="N177" s="81">
        <v>34</v>
      </c>
      <c r="O177" s="82">
        <v>4018</v>
      </c>
      <c r="P177" s="82">
        <v>4016</v>
      </c>
      <c r="Q177" s="82">
        <v>4005</v>
      </c>
      <c r="R177" s="124">
        <f t="shared" si="39"/>
        <v>1.1499999999999999</v>
      </c>
      <c r="S177" s="88">
        <v>15</v>
      </c>
      <c r="T177" s="89">
        <v>1</v>
      </c>
      <c r="U177" s="88">
        <v>4</v>
      </c>
      <c r="V177">
        <f t="shared" si="40"/>
        <v>3</v>
      </c>
      <c r="W177" t="str" cm="1">
        <f t="array" ref="W177">"{5,1,"&amp;T177&amp;","&amp;_xlfn.CEILING.MATH(INDEX($E$5:$J$10,T177,V177)*R177,100)&amp;",0}"</f>
        <v>{5,1,1,25300,0}</v>
      </c>
      <c r="X177" t="str" cm="1">
        <f t="array" ref="X177">IF(U177=0,"","{5,1,"&amp;U177-3&amp;","&amp;INDEX($E$5:$J$10,U177,V177)/10&amp;",1}")</f>
        <v>{5,1,1,3,1}</v>
      </c>
      <c r="Y177" t="str">
        <f t="array" ref="Y177">[1]!LKnum(W177:X177)</f>
        <v>{{5,1,1,25300,0}|{5,1,1,3,1}}</v>
      </c>
      <c r="Z177">
        <v>0</v>
      </c>
      <c r="AA177">
        <f t="array" ref="AA177">INT(IF(U177=0,0,INDEX($E$20:$J$25,U177,V177))+INDEX($E$20:$J$25,T177,V177))</f>
        <v>22000</v>
      </c>
      <c r="AB177" t="str" cm="1">
        <f t="array" ref="AB177">INDEX(A$5:A$10,$T177)&amp;"&lt;color=#47d110&gt;"&amp;_xlfn.CEILING.MATH(INDEX($E$5:$J$10,T177,V177)*R177,100)&amp;"&lt;/color&gt;"</f>
        <v>攻击+&lt;color=#47d110&gt;25300&lt;/color&gt;</v>
      </c>
      <c r="AC177" t="str" cm="1">
        <f t="array" ref="AC177">INDEX(B$5:B$10,$T177)&amp;"&lt;color=#47d110&gt;"&amp;_xlfn.CEILING.MATH(INDEX($E$5:$J$10,T177,V177)*R177,100)&amp;"&lt;/color&gt;"</f>
        <v>攻擊+&lt;color=#47d110&gt;25300&lt;/color&gt;</v>
      </c>
      <c r="AD177" t="str" cm="1">
        <f t="array" ref="AD177">INDEX(C$5:C$10,$T177)&amp;"&lt;color=#47d110&gt;"&amp;_xlfn.CEILING.MATH(INDEX($E$5:$J$10,T177,V177)*R177,100)&amp;"&lt;/color&gt;"</f>
        <v>ATK+&lt;color=#47d110&gt;25300&lt;/color&gt;</v>
      </c>
      <c r="AE177" t="str">
        <f t="array" ref="AE177">IF($U177=0,"",","&amp;INDEX(A$5:A$10,$U177)&amp;INDEX($E$34:$J$39,$U177,$V177))</f>
        <v>,同时攻击+&lt;color=#47d110&gt;3.0%&lt;/color&gt;</v>
      </c>
      <c r="AF177" t="str">
        <f t="array" ref="AF177">IF($U177=0,"",","&amp;INDEX(B$5:B$10,$U177)&amp;INDEX($E$34:$J$39,$U177,$V177))</f>
        <v>,同時攻擊+&lt;color=#47d110&gt;3.0%&lt;/color&gt;</v>
      </c>
      <c r="AG177" t="str">
        <f t="array" ref="AG177">IF($U177=0,"",","&amp;INDEX(C$5:C$10,$U177)&amp;INDEX($E$34:$J$39,$U177,$V177))</f>
        <v>,And ATK+&lt;color=#47d110&gt;3.0%&lt;/color&gt;</v>
      </c>
      <c r="AH177" t="str">
        <f t="shared" si="34"/>
        <v>攻击+&lt;color=#47d110&gt;25300&lt;/color&gt;,同时攻击+&lt;color=#47d110&gt;3.0%&lt;/color&gt;</v>
      </c>
      <c r="AI177" t="str">
        <f t="shared" si="35"/>
        <v>攻擊+&lt;color=#47d110&gt;25300&lt;/color&gt;,同時攻擊+&lt;color=#47d110&gt;3.0%&lt;/color&gt;</v>
      </c>
      <c r="AJ177" t="str">
        <f t="shared" si="36"/>
        <v>ATK+&lt;color=#47d110&gt;25300&lt;/color&gt;,And ATK+&lt;color=#47d110&gt;3.0%&lt;/color&gt;</v>
      </c>
      <c r="AL177" t="str">
        <f>_xlfn.XLOOKUP(AK177,Sheet4!$E$50:$E$118,Sheet4!$F$50:$F$118,"",)</f>
        <v/>
      </c>
      <c r="AM177" s="74" t="str">
        <f t="shared" si="37"/>
        <v>攻击+&lt;color=#47d110&gt;25300&lt;/color&gt;,同时攻击+&lt;color=#47d110&gt;3.0%&lt;/color&gt;</v>
      </c>
      <c r="AN177" s="74" t="str">
        <f t="shared" si="38"/>
        <v>攻擊+&lt;color=#47d110&gt;25300&lt;/color&gt;,同時攻擊+&lt;color=#47d110&gt;3.0%&lt;/color&gt;</v>
      </c>
      <c r="AO177" s="74" t="str">
        <f>AJ177&amp;_xlfn.XLOOKUP(AK177,Sheet4!$E$50:$E$118,Sheet4!$G$50:$G$118,"",)</f>
        <v>ATK+&lt;color=#47d110&gt;25300&lt;/color&gt;,And ATK+&lt;color=#47d110&gt;3.0%&lt;/color&gt;</v>
      </c>
    </row>
    <row r="178" spans="12:41" x14ac:dyDescent="0.15">
      <c r="L178">
        <f t="shared" si="33"/>
        <v>31535</v>
      </c>
      <c r="M178">
        <v>35</v>
      </c>
      <c r="N178" s="79">
        <v>35</v>
      </c>
      <c r="O178" s="82">
        <v>4015</v>
      </c>
      <c r="P178" s="82">
        <v>4012</v>
      </c>
      <c r="Q178" s="82">
        <v>4000</v>
      </c>
      <c r="R178" s="124">
        <f t="shared" si="39"/>
        <v>1.1499999999999999</v>
      </c>
      <c r="S178" s="88">
        <v>15</v>
      </c>
      <c r="T178" s="89">
        <v>1</v>
      </c>
      <c r="U178" s="88">
        <v>4</v>
      </c>
      <c r="V178">
        <f t="shared" si="40"/>
        <v>3</v>
      </c>
      <c r="W178" t="str" cm="1">
        <f t="array" ref="W178">"{5,1,"&amp;T178&amp;","&amp;_xlfn.CEILING.MATH(INDEX($E$5:$J$10,T178,V178)*R178,100)&amp;",0}"</f>
        <v>{5,1,1,25300,0}</v>
      </c>
      <c r="X178" t="str" cm="1">
        <f t="array" ref="X178">IF(U178=0,"","{5,1,"&amp;U178-3&amp;","&amp;INDEX($E$5:$J$10,U178,V178)/10&amp;",1}")</f>
        <v>{5,1,1,3,1}</v>
      </c>
      <c r="Y178" t="str">
        <f t="array" ref="Y178">[1]!LKnum(W178:X178)</f>
        <v>{{5,1,1,25300,0}|{5,1,1,3,1}}</v>
      </c>
      <c r="Z178">
        <v>8</v>
      </c>
      <c r="AA178">
        <f t="array" ref="AA178">INT(IF(U178=0,0,INDEX($E$20:$J$25,U178,V178))+INDEX($E$20:$J$25,T178,V178))</f>
        <v>22000</v>
      </c>
      <c r="AB178" t="str" cm="1">
        <f t="array" ref="AB178">INDEX(A$5:A$10,$T178)&amp;"&lt;color=#47d110&gt;"&amp;_xlfn.CEILING.MATH(INDEX($E$5:$J$10,T178,V178)*R178,100)&amp;"&lt;/color&gt;"</f>
        <v>攻击+&lt;color=#47d110&gt;25300&lt;/color&gt;</v>
      </c>
      <c r="AC178" t="str" cm="1">
        <f t="array" ref="AC178">INDEX(B$5:B$10,$T178)&amp;"&lt;color=#47d110&gt;"&amp;_xlfn.CEILING.MATH(INDEX($E$5:$J$10,T178,V178)*R178,100)&amp;"&lt;/color&gt;"</f>
        <v>攻擊+&lt;color=#47d110&gt;25300&lt;/color&gt;</v>
      </c>
      <c r="AD178" t="str" cm="1">
        <f t="array" ref="AD178">INDEX(C$5:C$10,$T178)&amp;"&lt;color=#47d110&gt;"&amp;_xlfn.CEILING.MATH(INDEX($E$5:$J$10,T178,V178)*R178,100)&amp;"&lt;/color&gt;"</f>
        <v>ATK+&lt;color=#47d110&gt;25300&lt;/color&gt;</v>
      </c>
      <c r="AE178" t="str">
        <f t="array" ref="AE178">IF($U178=0,"",","&amp;INDEX(A$5:A$10,$U178)&amp;INDEX($E$34:$J$39,$U178,$V178))</f>
        <v>,同时攻击+&lt;color=#47d110&gt;3.0%&lt;/color&gt;</v>
      </c>
      <c r="AF178" t="str">
        <f t="array" ref="AF178">IF($U178=0,"",","&amp;INDEX(B$5:B$10,$U178)&amp;INDEX($E$34:$J$39,$U178,$V178))</f>
        <v>,同時攻擊+&lt;color=#47d110&gt;3.0%&lt;/color&gt;</v>
      </c>
      <c r="AG178" t="str">
        <f t="array" ref="AG178">IF($U178=0,"",","&amp;INDEX(C$5:C$10,$U178)&amp;INDEX($E$34:$J$39,$U178,$V178))</f>
        <v>,And ATK+&lt;color=#47d110&gt;3.0%&lt;/color&gt;</v>
      </c>
      <c r="AH178" t="str">
        <f t="shared" si="34"/>
        <v>攻击+&lt;color=#47d110&gt;25300&lt;/color&gt;,同时攻击+&lt;color=#47d110&gt;3.0%&lt;/color&gt;</v>
      </c>
      <c r="AI178" t="str">
        <f t="shared" si="35"/>
        <v>攻擊+&lt;color=#47d110&gt;25300&lt;/color&gt;,同時攻擊+&lt;color=#47d110&gt;3.0%&lt;/color&gt;</v>
      </c>
      <c r="AJ178" t="str">
        <f t="shared" si="36"/>
        <v>ATK+&lt;color=#47d110&gt;25300&lt;/color&gt;,And ATK+&lt;color=#47d110&gt;3.0%&lt;/color&gt;</v>
      </c>
      <c r="AL178" t="str">
        <f>_xlfn.XLOOKUP(AK178,Sheet4!$E$50:$E$118,Sheet4!$F$50:$F$118,"",)</f>
        <v/>
      </c>
      <c r="AM178" s="74" t="str">
        <f t="shared" si="37"/>
        <v>攻击+&lt;color=#47d110&gt;25300&lt;/color&gt;,同时攻击+&lt;color=#47d110&gt;3.0%&lt;/color&gt;</v>
      </c>
      <c r="AN178" s="74" t="str">
        <f t="shared" si="38"/>
        <v>攻擊+&lt;color=#47d110&gt;25300&lt;/color&gt;,同時攻擊+&lt;color=#47d110&gt;3.0%&lt;/color&gt;</v>
      </c>
      <c r="AO178" s="74" t="str">
        <f>AJ178&amp;_xlfn.XLOOKUP(AK178,Sheet4!$E$50:$E$118,Sheet4!$G$50:$G$118,"",)</f>
        <v>ATK+&lt;color=#47d110&gt;25300&lt;/color&gt;,And ATK+&lt;color=#47d110&gt;3.0%&lt;/color&gt;</v>
      </c>
    </row>
    <row r="179" spans="12:41" x14ac:dyDescent="0.15">
      <c r="L179">
        <f t="shared" si="33"/>
        <v>31536</v>
      </c>
      <c r="M179">
        <v>36</v>
      </c>
      <c r="N179" s="81">
        <v>36</v>
      </c>
      <c r="O179" s="82">
        <v>4040</v>
      </c>
      <c r="P179" s="82">
        <v>4018</v>
      </c>
      <c r="Q179" s="82">
        <v>4004</v>
      </c>
      <c r="R179" s="124">
        <f t="shared" si="39"/>
        <v>1.1499999999999999</v>
      </c>
      <c r="S179" s="88">
        <v>15</v>
      </c>
      <c r="T179" s="89">
        <v>3</v>
      </c>
      <c r="U179" s="88">
        <v>6</v>
      </c>
      <c r="V179">
        <f t="shared" si="40"/>
        <v>3</v>
      </c>
      <c r="W179" t="str" cm="1">
        <f t="array" ref="W179">"{5,1,"&amp;T179&amp;","&amp;_xlfn.CEILING.MATH(INDEX($E$5:$J$10,T179,V179)*R179,100)&amp;",0}"</f>
        <v>{5,1,3,218500,0}</v>
      </c>
      <c r="X179" t="str" cm="1">
        <f t="array" ref="X179">IF(U179=0,"","{5,1,"&amp;U179-3&amp;","&amp;INDEX($E$5:$J$10,U179,V179)/10&amp;",1}")</f>
        <v>{5,1,3,3,1}</v>
      </c>
      <c r="Y179" t="str">
        <f t="array" ref="Y179">[1]!LKnum(W179:X179)</f>
        <v>{{5,1,3,218500,0}|{5,1,3,3,1}}</v>
      </c>
      <c r="Z179">
        <v>8</v>
      </c>
      <c r="AA179">
        <f t="array" ref="AA179">INT(IF(U179=0,0,INDEX($E$20:$J$25,U179,V179))+INDEX($E$20:$J$25,T179,V179))</f>
        <v>24700</v>
      </c>
      <c r="AB179" t="str" cm="1">
        <f t="array" ref="AB179">INDEX(A$5:A$10,$T179)&amp;"&lt;color=#47d110&gt;"&amp;_xlfn.CEILING.MATH(INDEX($E$5:$J$10,T179,V179)*R179,100)&amp;"&lt;/color&gt;"</f>
        <v>血量+&lt;color=#47d110&gt;218500&lt;/color&gt;</v>
      </c>
      <c r="AC179" t="str" cm="1">
        <f t="array" ref="AC179">INDEX(B$5:B$10,$T179)&amp;"&lt;color=#47d110&gt;"&amp;_xlfn.CEILING.MATH(INDEX($E$5:$J$10,T179,V179)*R179,100)&amp;"&lt;/color&gt;"</f>
        <v>血量+&lt;color=#47d110&gt;218500&lt;/color&gt;</v>
      </c>
      <c r="AD179" t="str" cm="1">
        <f t="array" ref="AD179">INDEX(C$5:C$10,$T179)&amp;"&lt;color=#47d110&gt;"&amp;_xlfn.CEILING.MATH(INDEX($E$5:$J$10,T179,V179)*R179,100)&amp;"&lt;/color&gt;"</f>
        <v>HP+&lt;color=#47d110&gt;218500&lt;/color&gt;</v>
      </c>
      <c r="AE179" t="str">
        <f t="array" ref="AE179">IF($U179=0,"",","&amp;INDEX(A$5:A$10,$U179)&amp;INDEX($E$34:$J$39,$U179,$V179))</f>
        <v>,同时血量+&lt;color=#47d110&gt;3.0%&lt;/color&gt;</v>
      </c>
      <c r="AF179" t="str">
        <f t="array" ref="AF179">IF($U179=0,"",","&amp;INDEX(B$5:B$10,$U179)&amp;INDEX($E$34:$J$39,$U179,$V179))</f>
        <v>,同時血量+&lt;color=#47d110&gt;3.0%&lt;/color&gt;</v>
      </c>
      <c r="AG179" t="str">
        <f t="array" ref="AG179">IF($U179=0,"",","&amp;INDEX(C$5:C$10,$U179)&amp;INDEX($E$34:$J$39,$U179,$V179))</f>
        <v>,And HP+&lt;color=#47d110&gt;3.0%&lt;/color&gt;</v>
      </c>
      <c r="AH179" t="str">
        <f t="shared" si="34"/>
        <v>血量+&lt;color=#47d110&gt;218500&lt;/color&gt;,同时血量+&lt;color=#47d110&gt;3.0%&lt;/color&gt;</v>
      </c>
      <c r="AI179" t="str">
        <f t="shared" si="35"/>
        <v>血量+&lt;color=#47d110&gt;218500&lt;/color&gt;,同時血量+&lt;color=#47d110&gt;3.0%&lt;/color&gt;</v>
      </c>
      <c r="AJ179" t="str">
        <f t="shared" si="36"/>
        <v>HP+&lt;color=#47d110&gt;218500&lt;/color&gt;,And HP+&lt;color=#47d110&gt;3.0%&lt;/color&gt;</v>
      </c>
      <c r="AL179" t="str">
        <f>_xlfn.XLOOKUP(AK179,Sheet4!$E$50:$E$118,Sheet4!$F$50:$F$118,"",)</f>
        <v/>
      </c>
      <c r="AM179" s="74" t="str">
        <f t="shared" si="37"/>
        <v>血量+&lt;color=#47d110&gt;218500&lt;/color&gt;,同时血量+&lt;color=#47d110&gt;3.0%&lt;/color&gt;</v>
      </c>
      <c r="AN179" s="74" t="str">
        <f t="shared" si="38"/>
        <v>血量+&lt;color=#47d110&gt;218500&lt;/color&gt;,同時血量+&lt;color=#47d110&gt;3.0%&lt;/color&gt;</v>
      </c>
      <c r="AO179" s="74" t="str">
        <f>AJ179&amp;_xlfn.XLOOKUP(AK179,Sheet4!$E$50:$E$118,Sheet4!$G$50:$G$118,"",)</f>
        <v>HP+&lt;color=#47d110&gt;218500&lt;/color&gt;,And HP+&lt;color=#47d110&gt;3.0%&lt;/color&gt;</v>
      </c>
    </row>
    <row r="180" spans="12:41" x14ac:dyDescent="0.15">
      <c r="L180">
        <f t="shared" si="33"/>
        <v>31537</v>
      </c>
      <c r="M180">
        <v>37</v>
      </c>
      <c r="N180" s="79">
        <v>37</v>
      </c>
      <c r="O180" s="82">
        <v>4025</v>
      </c>
      <c r="P180" s="82">
        <v>4017</v>
      </c>
      <c r="Q180" s="82">
        <v>4015</v>
      </c>
      <c r="R180" s="124">
        <f t="shared" si="39"/>
        <v>1.1499999999999999</v>
      </c>
      <c r="S180" s="88">
        <v>15</v>
      </c>
      <c r="T180" s="89">
        <v>1</v>
      </c>
      <c r="U180" s="88">
        <v>4</v>
      </c>
      <c r="V180">
        <f t="shared" si="40"/>
        <v>3</v>
      </c>
      <c r="W180" t="str" cm="1">
        <f t="array" ref="W180">"{5,1,"&amp;T180&amp;","&amp;_xlfn.CEILING.MATH(INDEX($E$5:$J$10,T180,V180)*R180,100)&amp;",0}"</f>
        <v>{5,1,1,25300,0}</v>
      </c>
      <c r="X180" t="str" cm="1">
        <f t="array" ref="X180">IF(U180=0,"","{5,1,"&amp;U180-3&amp;","&amp;INDEX($E$5:$J$10,U180,V180)/10&amp;",1}")</f>
        <v>{5,1,1,3,1}</v>
      </c>
      <c r="Y180" t="str">
        <f t="array" ref="Y180">[1]!LKnum(W180:X180)</f>
        <v>{{5,1,1,25300,0}|{5,1,1,3,1}}</v>
      </c>
      <c r="Z180">
        <v>8</v>
      </c>
      <c r="AA180">
        <f t="array" ref="AA180">INT(IF(U180=0,0,INDEX($E$20:$J$25,U180,V180))+INDEX($E$20:$J$25,T180,V180))</f>
        <v>22000</v>
      </c>
      <c r="AB180" t="str" cm="1">
        <f t="array" ref="AB180">INDEX(A$5:A$10,$T180)&amp;"&lt;color=#47d110&gt;"&amp;_xlfn.CEILING.MATH(INDEX($E$5:$J$10,T180,V180)*R180,100)&amp;"&lt;/color&gt;"</f>
        <v>攻击+&lt;color=#47d110&gt;25300&lt;/color&gt;</v>
      </c>
      <c r="AC180" t="str" cm="1">
        <f t="array" ref="AC180">INDEX(B$5:B$10,$T180)&amp;"&lt;color=#47d110&gt;"&amp;_xlfn.CEILING.MATH(INDEX($E$5:$J$10,T180,V180)*R180,100)&amp;"&lt;/color&gt;"</f>
        <v>攻擊+&lt;color=#47d110&gt;25300&lt;/color&gt;</v>
      </c>
      <c r="AD180" t="str" cm="1">
        <f t="array" ref="AD180">INDEX(C$5:C$10,$T180)&amp;"&lt;color=#47d110&gt;"&amp;_xlfn.CEILING.MATH(INDEX($E$5:$J$10,T180,V180)*R180,100)&amp;"&lt;/color&gt;"</f>
        <v>ATK+&lt;color=#47d110&gt;25300&lt;/color&gt;</v>
      </c>
      <c r="AE180" t="str">
        <f t="array" ref="AE180">IF($U180=0,"",","&amp;INDEX(A$5:A$10,$U180)&amp;INDEX($E$34:$J$39,$U180,$V180))</f>
        <v>,同时攻击+&lt;color=#47d110&gt;3.0%&lt;/color&gt;</v>
      </c>
      <c r="AF180" t="str">
        <f t="array" ref="AF180">IF($U180=0,"",","&amp;INDEX(B$5:B$10,$U180)&amp;INDEX($E$34:$J$39,$U180,$V180))</f>
        <v>,同時攻擊+&lt;color=#47d110&gt;3.0%&lt;/color&gt;</v>
      </c>
      <c r="AG180" t="str">
        <f t="array" ref="AG180">IF($U180=0,"",","&amp;INDEX(C$5:C$10,$U180)&amp;INDEX($E$34:$J$39,$U180,$V180))</f>
        <v>,And ATK+&lt;color=#47d110&gt;3.0%&lt;/color&gt;</v>
      </c>
      <c r="AH180" t="str">
        <f t="shared" si="34"/>
        <v>攻击+&lt;color=#47d110&gt;25300&lt;/color&gt;,同时攻击+&lt;color=#47d110&gt;3.0%&lt;/color&gt;</v>
      </c>
      <c r="AI180" t="str">
        <f t="shared" si="35"/>
        <v>攻擊+&lt;color=#47d110&gt;25300&lt;/color&gt;,同時攻擊+&lt;color=#47d110&gt;3.0%&lt;/color&gt;</v>
      </c>
      <c r="AJ180" t="str">
        <f t="shared" si="36"/>
        <v>ATK+&lt;color=#47d110&gt;25300&lt;/color&gt;,And ATK+&lt;color=#47d110&gt;3.0%&lt;/color&gt;</v>
      </c>
      <c r="AL180" t="str">
        <f>_xlfn.XLOOKUP(AK180,Sheet4!$E$50:$E$118,Sheet4!$F$50:$F$118,"",)</f>
        <v/>
      </c>
      <c r="AM180" s="74" t="str">
        <f t="shared" si="37"/>
        <v>攻击+&lt;color=#47d110&gt;25300&lt;/color&gt;,同时攻击+&lt;color=#47d110&gt;3.0%&lt;/color&gt;</v>
      </c>
      <c r="AN180" s="74" t="str">
        <f t="shared" si="38"/>
        <v>攻擊+&lt;color=#47d110&gt;25300&lt;/color&gt;,同時攻擊+&lt;color=#47d110&gt;3.0%&lt;/color&gt;</v>
      </c>
      <c r="AO180" s="74" t="str">
        <f>AJ180&amp;_xlfn.XLOOKUP(AK180,Sheet4!$E$50:$E$118,Sheet4!$G$50:$G$118,"",)</f>
        <v>ATK+&lt;color=#47d110&gt;25300&lt;/color&gt;,And ATK+&lt;color=#47d110&gt;3.0%&lt;/color&gt;</v>
      </c>
    </row>
    <row r="181" spans="12:41" x14ac:dyDescent="0.15">
      <c r="L181">
        <f t="shared" si="33"/>
        <v>31538</v>
      </c>
      <c r="M181">
        <v>38</v>
      </c>
      <c r="N181" s="81">
        <v>38</v>
      </c>
      <c r="O181" s="83">
        <v>4038</v>
      </c>
      <c r="P181" s="83">
        <v>4018</v>
      </c>
      <c r="Q181" s="83">
        <v>4001</v>
      </c>
      <c r="R181" s="124">
        <f t="shared" si="39"/>
        <v>1.1499999999999999</v>
      </c>
      <c r="S181" s="88">
        <v>15</v>
      </c>
      <c r="T181" s="89">
        <v>2</v>
      </c>
      <c r="U181" s="88">
        <v>5</v>
      </c>
      <c r="V181">
        <f t="shared" si="40"/>
        <v>3</v>
      </c>
      <c r="W181" t="str" cm="1">
        <f t="array" ref="W181">"{5,1,"&amp;T181&amp;","&amp;_xlfn.CEILING.MATH(INDEX($E$5:$J$10,T181,V181)*R181,100)&amp;",0}"</f>
        <v>{5,1,2,31100,0}</v>
      </c>
      <c r="X181" t="str" cm="1">
        <f t="array" ref="X181">IF(U181=0,"","{5,1,"&amp;U181-3&amp;","&amp;INDEX($E$5:$J$10,U181,V181)/10&amp;",1}")</f>
        <v>{5,1,2,3,1}</v>
      </c>
      <c r="Y181" t="str">
        <f t="array" ref="Y181">[1]!LKnum(W181:X181)</f>
        <v>{{5,1,2,31100,0}|{5,1,2,3,1}}</v>
      </c>
      <c r="Z181">
        <v>8</v>
      </c>
      <c r="AA181">
        <f t="array" ref="AA181">INT(IF(U181=0,0,INDEX($E$20:$J$25,U181,V181))+INDEX($E$20:$J$25,T181,V181))</f>
        <v>40500</v>
      </c>
      <c r="AB181" t="str" cm="1">
        <f t="array" ref="AB181">INDEX(A$5:A$10,$T181)&amp;"&lt;color=#47d110&gt;"&amp;_xlfn.CEILING.MATH(INDEX($E$5:$J$10,T181,V181)*R181,100)&amp;"&lt;/color&gt;"</f>
        <v>防御+&lt;color=#47d110&gt;31100&lt;/color&gt;</v>
      </c>
      <c r="AC181" t="str" cm="1">
        <f t="array" ref="AC181">INDEX(B$5:B$10,$T181)&amp;"&lt;color=#47d110&gt;"&amp;_xlfn.CEILING.MATH(INDEX($E$5:$J$10,T181,V181)*R181,100)&amp;"&lt;/color&gt;"</f>
        <v>防禦+&lt;color=#47d110&gt;31100&lt;/color&gt;</v>
      </c>
      <c r="AD181" t="str" cm="1">
        <f t="array" ref="AD181">INDEX(C$5:C$10,$T181)&amp;"&lt;color=#47d110&gt;"&amp;_xlfn.CEILING.MATH(INDEX($E$5:$J$10,T181,V181)*R181,100)&amp;"&lt;/color&gt;"</f>
        <v>DEF+&lt;color=#47d110&gt;31100&lt;/color&gt;</v>
      </c>
      <c r="AE181" t="str">
        <f t="array" ref="AE181">IF($U181=0,"",","&amp;INDEX(A$5:A$10,$U181)&amp;INDEX($E$34:$J$39,$U181,$V181))</f>
        <v>,同时防御+&lt;color=#47d110&gt;3.0%&lt;/color&gt;</v>
      </c>
      <c r="AF181" t="str">
        <f t="array" ref="AF181">IF($U181=0,"",","&amp;INDEX(B$5:B$10,$U181)&amp;INDEX($E$34:$J$39,$U181,$V181))</f>
        <v>,同時防禦+&lt;color=#47d110&gt;3.0%&lt;/color&gt;</v>
      </c>
      <c r="AG181" t="str">
        <f t="array" ref="AG181">IF($U181=0,"",","&amp;INDEX(C$5:C$10,$U181)&amp;INDEX($E$34:$J$39,$U181,$V181))</f>
        <v>,And DEF+&lt;color=#47d110&gt;3.0%&lt;/color&gt;</v>
      </c>
      <c r="AH181" t="str">
        <f t="shared" si="34"/>
        <v>防御+&lt;color=#47d110&gt;31100&lt;/color&gt;,同时防御+&lt;color=#47d110&gt;3.0%&lt;/color&gt;</v>
      </c>
      <c r="AI181" t="str">
        <f t="shared" si="35"/>
        <v>防禦+&lt;color=#47d110&gt;31100&lt;/color&gt;,同時防禦+&lt;color=#47d110&gt;3.0%&lt;/color&gt;</v>
      </c>
      <c r="AJ181" t="str">
        <f t="shared" si="36"/>
        <v>DEF+&lt;color=#47d110&gt;31100&lt;/color&gt;,And DEF+&lt;color=#47d110&gt;3.0%&lt;/color&gt;</v>
      </c>
      <c r="AL181" t="str">
        <f>_xlfn.XLOOKUP(AK181,Sheet4!$E$50:$E$118,Sheet4!$F$50:$F$118,"",)</f>
        <v/>
      </c>
      <c r="AM181" s="74" t="str">
        <f t="shared" si="37"/>
        <v>防御+&lt;color=#47d110&gt;31100&lt;/color&gt;,同时防御+&lt;color=#47d110&gt;3.0%&lt;/color&gt;</v>
      </c>
      <c r="AN181" s="74" t="str">
        <f t="shared" si="38"/>
        <v>防禦+&lt;color=#47d110&gt;31100&lt;/color&gt;,同時防禦+&lt;color=#47d110&gt;3.0%&lt;/color&gt;</v>
      </c>
      <c r="AO181" s="74" t="str">
        <f>AJ181&amp;_xlfn.XLOOKUP(AK181,Sheet4!$E$50:$E$118,Sheet4!$G$50:$G$118,"",)</f>
        <v>DEF+&lt;color=#47d110&gt;31100&lt;/color&gt;,And DEF+&lt;color=#47d110&gt;3.0%&lt;/color&gt;</v>
      </c>
    </row>
    <row r="182" spans="12:41" x14ac:dyDescent="0.15">
      <c r="L182">
        <f t="shared" si="33"/>
        <v>31539</v>
      </c>
      <c r="M182">
        <v>39</v>
      </c>
      <c r="N182" s="79">
        <v>39</v>
      </c>
      <c r="O182" s="82">
        <v>4035</v>
      </c>
      <c r="P182" s="82">
        <v>4015</v>
      </c>
      <c r="Q182" s="82">
        <v>4009</v>
      </c>
      <c r="R182" s="124">
        <f t="shared" si="39"/>
        <v>1.1499999999999999</v>
      </c>
      <c r="S182" s="88">
        <v>15</v>
      </c>
      <c r="T182" s="89">
        <v>1</v>
      </c>
      <c r="U182" s="88">
        <v>4</v>
      </c>
      <c r="V182">
        <f t="shared" si="40"/>
        <v>3</v>
      </c>
      <c r="W182" t="str" cm="1">
        <f t="array" ref="W182">"{5,1,"&amp;T182&amp;","&amp;_xlfn.CEILING.MATH(INDEX($E$5:$J$10,T182,V182)*R182,100)&amp;",0}"</f>
        <v>{5,1,1,25300,0}</v>
      </c>
      <c r="X182" t="str" cm="1">
        <f t="array" ref="X182">IF(U182=0,"","{5,1,"&amp;U182-3&amp;","&amp;INDEX($E$5:$J$10,U182,V182)/10&amp;",1}")</f>
        <v>{5,1,1,3,1}</v>
      </c>
      <c r="Y182" t="str">
        <f t="array" ref="Y182">[1]!LKnum(W182:X182)</f>
        <v>{{5,1,1,25300,0}|{5,1,1,3,1}}</v>
      </c>
      <c r="Z182">
        <v>8</v>
      </c>
      <c r="AA182">
        <f t="array" ref="AA182">INT(IF(U182=0,0,INDEX($E$20:$J$25,U182,V182))+INDEX($E$20:$J$25,T182,V182))</f>
        <v>22000</v>
      </c>
      <c r="AB182" t="str" cm="1">
        <f t="array" ref="AB182">INDEX(A$5:A$10,$T182)&amp;"&lt;color=#47d110&gt;"&amp;_xlfn.CEILING.MATH(INDEX($E$5:$J$10,T182,V182)*R182,100)&amp;"&lt;/color&gt;"</f>
        <v>攻击+&lt;color=#47d110&gt;25300&lt;/color&gt;</v>
      </c>
      <c r="AC182" t="str" cm="1">
        <f t="array" ref="AC182">INDEX(B$5:B$10,$T182)&amp;"&lt;color=#47d110&gt;"&amp;_xlfn.CEILING.MATH(INDEX($E$5:$J$10,T182,V182)*R182,100)&amp;"&lt;/color&gt;"</f>
        <v>攻擊+&lt;color=#47d110&gt;25300&lt;/color&gt;</v>
      </c>
      <c r="AD182" t="str" cm="1">
        <f t="array" ref="AD182">INDEX(C$5:C$10,$T182)&amp;"&lt;color=#47d110&gt;"&amp;_xlfn.CEILING.MATH(INDEX($E$5:$J$10,T182,V182)*R182,100)&amp;"&lt;/color&gt;"</f>
        <v>ATK+&lt;color=#47d110&gt;25300&lt;/color&gt;</v>
      </c>
      <c r="AE182" t="str">
        <f t="array" ref="AE182">IF($U182=0,"",","&amp;INDEX(A$5:A$10,$U182)&amp;INDEX($E$34:$J$39,$U182,$V182))</f>
        <v>,同时攻击+&lt;color=#47d110&gt;3.0%&lt;/color&gt;</v>
      </c>
      <c r="AF182" t="str">
        <f t="array" ref="AF182">IF($U182=0,"",","&amp;INDEX(B$5:B$10,$U182)&amp;INDEX($E$34:$J$39,$U182,$V182))</f>
        <v>,同時攻擊+&lt;color=#47d110&gt;3.0%&lt;/color&gt;</v>
      </c>
      <c r="AG182" t="str">
        <f t="array" ref="AG182">IF($U182=0,"",","&amp;INDEX(C$5:C$10,$U182)&amp;INDEX($E$34:$J$39,$U182,$V182))</f>
        <v>,And ATK+&lt;color=#47d110&gt;3.0%&lt;/color&gt;</v>
      </c>
      <c r="AH182" t="str">
        <f t="shared" si="34"/>
        <v>攻击+&lt;color=#47d110&gt;25300&lt;/color&gt;,同时攻击+&lt;color=#47d110&gt;3.0%&lt;/color&gt;</v>
      </c>
      <c r="AI182" t="str">
        <f t="shared" si="35"/>
        <v>攻擊+&lt;color=#47d110&gt;25300&lt;/color&gt;,同時攻擊+&lt;color=#47d110&gt;3.0%&lt;/color&gt;</v>
      </c>
      <c r="AJ182" t="str">
        <f t="shared" si="36"/>
        <v>ATK+&lt;color=#47d110&gt;25300&lt;/color&gt;,And ATK+&lt;color=#47d110&gt;3.0%&lt;/color&gt;</v>
      </c>
      <c r="AL182" t="str">
        <f>_xlfn.XLOOKUP(AK182,Sheet4!$E$50:$E$118,Sheet4!$F$50:$F$118,"",)</f>
        <v/>
      </c>
      <c r="AM182" s="74" t="str">
        <f t="shared" si="37"/>
        <v>攻击+&lt;color=#47d110&gt;25300&lt;/color&gt;,同时攻击+&lt;color=#47d110&gt;3.0%&lt;/color&gt;</v>
      </c>
      <c r="AN182" s="74" t="str">
        <f t="shared" si="38"/>
        <v>攻擊+&lt;color=#47d110&gt;25300&lt;/color&gt;,同時攻擊+&lt;color=#47d110&gt;3.0%&lt;/color&gt;</v>
      </c>
      <c r="AO182" s="74" t="str">
        <f>AJ182&amp;_xlfn.XLOOKUP(AK182,Sheet4!$E$50:$E$118,Sheet4!$G$50:$G$118,"",)</f>
        <v>ATK+&lt;color=#47d110&gt;25300&lt;/color&gt;,And ATK+&lt;color=#47d110&gt;3.0%&lt;/color&gt;</v>
      </c>
    </row>
    <row r="183" spans="12:41" x14ac:dyDescent="0.15">
      <c r="L183">
        <f t="shared" si="33"/>
        <v>31540</v>
      </c>
      <c r="M183">
        <v>40</v>
      </c>
      <c r="N183" s="81">
        <v>40</v>
      </c>
      <c r="O183" s="82">
        <v>4031</v>
      </c>
      <c r="P183" s="82">
        <v>4017</v>
      </c>
      <c r="Q183" s="82">
        <v>4009</v>
      </c>
      <c r="R183" s="124">
        <f t="shared" si="39"/>
        <v>1.1499999999999999</v>
      </c>
      <c r="S183" s="88">
        <v>15</v>
      </c>
      <c r="T183" s="89">
        <v>1</v>
      </c>
      <c r="U183" s="88">
        <v>4</v>
      </c>
      <c r="V183">
        <f t="shared" si="40"/>
        <v>3</v>
      </c>
      <c r="W183" t="str" cm="1">
        <f t="array" ref="W183">"{5,1,"&amp;T183&amp;","&amp;_xlfn.CEILING.MATH(INDEX($E$5:$J$10,T183,V183)*R183,100)&amp;",0}"</f>
        <v>{5,1,1,25300,0}</v>
      </c>
      <c r="X183" t="str" cm="1">
        <f t="array" ref="X183">IF(U183=0,"","{5,1,"&amp;U183-3&amp;","&amp;INDEX($E$5:$J$10,U183,V183)/10&amp;",1}")</f>
        <v>{5,1,1,3,1}</v>
      </c>
      <c r="Y183" t="str">
        <f t="array" ref="Y183">[1]!LKnum(W183:X183)</f>
        <v>{{5,1,1,25300,0}|{5,1,1,3,1}}</v>
      </c>
      <c r="Z183">
        <v>0</v>
      </c>
      <c r="AA183">
        <f t="array" ref="AA183">INT(IF(U183=0,0,INDEX($E$20:$J$25,U183,V183))+INDEX($E$20:$J$25,T183,V183))</f>
        <v>22000</v>
      </c>
      <c r="AB183" t="str" cm="1">
        <f t="array" ref="AB183">INDEX(A$5:A$10,$T183)&amp;"&lt;color=#47d110&gt;"&amp;_xlfn.CEILING.MATH(INDEX($E$5:$J$10,T183,V183)*R183,100)&amp;"&lt;/color&gt;"</f>
        <v>攻击+&lt;color=#47d110&gt;25300&lt;/color&gt;</v>
      </c>
      <c r="AC183" t="str" cm="1">
        <f t="array" ref="AC183">INDEX(B$5:B$10,$T183)&amp;"&lt;color=#47d110&gt;"&amp;_xlfn.CEILING.MATH(INDEX($E$5:$J$10,T183,V183)*R183,100)&amp;"&lt;/color&gt;"</f>
        <v>攻擊+&lt;color=#47d110&gt;25300&lt;/color&gt;</v>
      </c>
      <c r="AD183" t="str" cm="1">
        <f t="array" ref="AD183">INDEX(C$5:C$10,$T183)&amp;"&lt;color=#47d110&gt;"&amp;_xlfn.CEILING.MATH(INDEX($E$5:$J$10,T183,V183)*R183,100)&amp;"&lt;/color&gt;"</f>
        <v>ATK+&lt;color=#47d110&gt;25300&lt;/color&gt;</v>
      </c>
      <c r="AE183" t="str">
        <f t="array" ref="AE183">IF($U183=0,"",","&amp;INDEX(A$5:A$10,$U183)&amp;INDEX($E$34:$J$39,$U183,$V183))</f>
        <v>,同时攻击+&lt;color=#47d110&gt;3.0%&lt;/color&gt;</v>
      </c>
      <c r="AF183" t="str">
        <f t="array" ref="AF183">IF($U183=0,"",","&amp;INDEX(B$5:B$10,$U183)&amp;INDEX($E$34:$J$39,$U183,$V183))</f>
        <v>,同時攻擊+&lt;color=#47d110&gt;3.0%&lt;/color&gt;</v>
      </c>
      <c r="AG183" t="str">
        <f t="array" ref="AG183">IF($U183=0,"",","&amp;INDEX(C$5:C$10,$U183)&amp;INDEX($E$34:$J$39,$U183,$V183))</f>
        <v>,And ATK+&lt;color=#47d110&gt;3.0%&lt;/color&gt;</v>
      </c>
      <c r="AH183" t="str">
        <f t="shared" si="34"/>
        <v>攻击+&lt;color=#47d110&gt;25300&lt;/color&gt;,同时攻击+&lt;color=#47d110&gt;3.0%&lt;/color&gt;</v>
      </c>
      <c r="AI183" t="str">
        <f t="shared" si="35"/>
        <v>攻擊+&lt;color=#47d110&gt;25300&lt;/color&gt;,同時攻擊+&lt;color=#47d110&gt;3.0%&lt;/color&gt;</v>
      </c>
      <c r="AJ183" t="str">
        <f t="shared" si="36"/>
        <v>ATK+&lt;color=#47d110&gt;25300&lt;/color&gt;,And ATK+&lt;color=#47d110&gt;3.0%&lt;/color&gt;</v>
      </c>
      <c r="AL183" t="str">
        <f>_xlfn.XLOOKUP(AK183,Sheet4!$E$50:$E$118,Sheet4!$F$50:$F$118,"",)</f>
        <v/>
      </c>
      <c r="AM183" s="74" t="str">
        <f t="shared" si="37"/>
        <v>攻击+&lt;color=#47d110&gt;25300&lt;/color&gt;,同时攻击+&lt;color=#47d110&gt;3.0%&lt;/color&gt;</v>
      </c>
      <c r="AN183" s="74" t="str">
        <f t="shared" si="38"/>
        <v>攻擊+&lt;color=#47d110&gt;25300&lt;/color&gt;,同時攻擊+&lt;color=#47d110&gt;3.0%&lt;/color&gt;</v>
      </c>
      <c r="AO183" s="74" t="str">
        <f>AJ183&amp;_xlfn.XLOOKUP(AK183,Sheet4!$E$50:$E$118,Sheet4!$G$50:$G$118,"",)</f>
        <v>ATK+&lt;color=#47d110&gt;25300&lt;/color&gt;,And ATK+&lt;color=#47d110&gt;3.0%&lt;/color&gt;</v>
      </c>
    </row>
    <row r="184" spans="12:41" x14ac:dyDescent="0.15">
      <c r="L184">
        <f t="shared" si="33"/>
        <v>31541</v>
      </c>
      <c r="M184">
        <v>41</v>
      </c>
      <c r="N184" s="79">
        <v>41</v>
      </c>
      <c r="O184" s="82">
        <v>4021</v>
      </c>
      <c r="P184" s="82">
        <v>4017</v>
      </c>
      <c r="Q184" s="82">
        <v>4001</v>
      </c>
      <c r="R184" s="124">
        <f t="shared" si="39"/>
        <v>1.1499999999999999</v>
      </c>
      <c r="S184" s="88">
        <v>15</v>
      </c>
      <c r="T184" s="89">
        <v>1</v>
      </c>
      <c r="U184" s="88">
        <v>4</v>
      </c>
      <c r="V184">
        <f t="shared" si="40"/>
        <v>3</v>
      </c>
      <c r="W184" t="str" cm="1">
        <f t="array" ref="W184">"{5,1,"&amp;T184&amp;","&amp;_xlfn.CEILING.MATH(INDEX($E$5:$J$10,T184,V184)*R184,100)&amp;",0}"</f>
        <v>{5,1,1,25300,0}</v>
      </c>
      <c r="X184" t="str" cm="1">
        <f t="array" ref="X184">IF(U184=0,"","{5,1,"&amp;U184-3&amp;","&amp;INDEX($E$5:$J$10,U184,V184)/10&amp;",1}")</f>
        <v>{5,1,1,3,1}</v>
      </c>
      <c r="Y184" t="str">
        <f t="array" ref="Y184">[1]!LKnum(W184:X184)</f>
        <v>{{5,1,1,25300,0}|{5,1,1,3,1}}</v>
      </c>
      <c r="Z184">
        <v>0</v>
      </c>
      <c r="AA184">
        <f t="array" ref="AA184">INT(IF(U184=0,0,INDEX($E$20:$J$25,U184,V184))+INDEX($E$20:$J$25,T184,V184))</f>
        <v>22000</v>
      </c>
      <c r="AB184" t="str" cm="1">
        <f t="array" ref="AB184">INDEX(A$5:A$10,$T184)&amp;"&lt;color=#47d110&gt;"&amp;_xlfn.CEILING.MATH(INDEX($E$5:$J$10,T184,V184)*R184,100)&amp;"&lt;/color&gt;"</f>
        <v>攻击+&lt;color=#47d110&gt;25300&lt;/color&gt;</v>
      </c>
      <c r="AC184" t="str" cm="1">
        <f t="array" ref="AC184">INDEX(B$5:B$10,$T184)&amp;"&lt;color=#47d110&gt;"&amp;_xlfn.CEILING.MATH(INDEX($E$5:$J$10,T184,V184)*R184,100)&amp;"&lt;/color&gt;"</f>
        <v>攻擊+&lt;color=#47d110&gt;25300&lt;/color&gt;</v>
      </c>
      <c r="AD184" t="str" cm="1">
        <f t="array" ref="AD184">INDEX(C$5:C$10,$T184)&amp;"&lt;color=#47d110&gt;"&amp;_xlfn.CEILING.MATH(INDEX($E$5:$J$10,T184,V184)*R184,100)&amp;"&lt;/color&gt;"</f>
        <v>ATK+&lt;color=#47d110&gt;25300&lt;/color&gt;</v>
      </c>
      <c r="AE184" t="str">
        <f t="array" ref="AE184">IF($U184=0,"",","&amp;INDEX(A$5:A$10,$U184)&amp;INDEX($E$34:$J$39,$U184,$V184))</f>
        <v>,同时攻击+&lt;color=#47d110&gt;3.0%&lt;/color&gt;</v>
      </c>
      <c r="AF184" t="str">
        <f t="array" ref="AF184">IF($U184=0,"",","&amp;INDEX(B$5:B$10,$U184)&amp;INDEX($E$34:$J$39,$U184,$V184))</f>
        <v>,同時攻擊+&lt;color=#47d110&gt;3.0%&lt;/color&gt;</v>
      </c>
      <c r="AG184" t="str">
        <f t="array" ref="AG184">IF($U184=0,"",","&amp;INDEX(C$5:C$10,$U184)&amp;INDEX($E$34:$J$39,$U184,$V184))</f>
        <v>,And ATK+&lt;color=#47d110&gt;3.0%&lt;/color&gt;</v>
      </c>
      <c r="AH184" t="str">
        <f t="shared" si="34"/>
        <v>攻击+&lt;color=#47d110&gt;25300&lt;/color&gt;,同时攻击+&lt;color=#47d110&gt;3.0%&lt;/color&gt;</v>
      </c>
      <c r="AI184" t="str">
        <f t="shared" si="35"/>
        <v>攻擊+&lt;color=#47d110&gt;25300&lt;/color&gt;,同時攻擊+&lt;color=#47d110&gt;3.0%&lt;/color&gt;</v>
      </c>
      <c r="AJ184" t="str">
        <f t="shared" si="36"/>
        <v>ATK+&lt;color=#47d110&gt;25300&lt;/color&gt;,And ATK+&lt;color=#47d110&gt;3.0%&lt;/color&gt;</v>
      </c>
      <c r="AL184" t="str">
        <f>_xlfn.XLOOKUP(AK184,Sheet4!$E$50:$E$118,Sheet4!$F$50:$F$118,"",)</f>
        <v/>
      </c>
      <c r="AM184" s="74" t="str">
        <f t="shared" si="37"/>
        <v>攻击+&lt;color=#47d110&gt;25300&lt;/color&gt;,同时攻击+&lt;color=#47d110&gt;3.0%&lt;/color&gt;</v>
      </c>
      <c r="AN184" s="74" t="str">
        <f t="shared" si="38"/>
        <v>攻擊+&lt;color=#47d110&gt;25300&lt;/color&gt;,同時攻擊+&lt;color=#47d110&gt;3.0%&lt;/color&gt;</v>
      </c>
      <c r="AO184" s="74" t="str">
        <f>AJ184&amp;_xlfn.XLOOKUP(AK184,Sheet4!$E$50:$E$118,Sheet4!$G$50:$G$118,"",)</f>
        <v>ATK+&lt;color=#47d110&gt;25300&lt;/color&gt;,And ATK+&lt;color=#47d110&gt;3.0%&lt;/color&gt;</v>
      </c>
    </row>
    <row r="185" spans="12:41" x14ac:dyDescent="0.15">
      <c r="L185">
        <f t="shared" si="33"/>
        <v>31542</v>
      </c>
      <c r="M185">
        <v>42</v>
      </c>
      <c r="N185" s="81">
        <v>42</v>
      </c>
      <c r="O185" s="82">
        <v>4022</v>
      </c>
      <c r="P185" s="82">
        <v>4021</v>
      </c>
      <c r="Q185" s="82">
        <v>4001</v>
      </c>
      <c r="R185" s="124">
        <f t="shared" si="39"/>
        <v>1.1499999999999999</v>
      </c>
      <c r="S185" s="88">
        <v>15</v>
      </c>
      <c r="T185" s="89">
        <v>1</v>
      </c>
      <c r="U185" s="88">
        <v>4</v>
      </c>
      <c r="V185">
        <f t="shared" si="40"/>
        <v>3</v>
      </c>
      <c r="W185" t="str" cm="1">
        <f t="array" ref="W185">"{5,1,"&amp;T185&amp;","&amp;_xlfn.CEILING.MATH(INDEX($E$5:$J$10,T185,V185)*R185,100)&amp;",0}"</f>
        <v>{5,1,1,25300,0}</v>
      </c>
      <c r="X185" t="str" cm="1">
        <f t="array" ref="X185">IF(U185=0,"","{5,1,"&amp;U185-3&amp;","&amp;INDEX($E$5:$J$10,U185,V185)/10&amp;",1}")</f>
        <v>{5,1,1,3,1}</v>
      </c>
      <c r="Y185" t="str">
        <f t="array" ref="Y185">[1]!LKnum(W185:X185)</f>
        <v>{{5,1,1,25300,0}|{5,1,1,3,1}}</v>
      </c>
      <c r="Z185">
        <v>0</v>
      </c>
      <c r="AA185">
        <f t="array" ref="AA185">INT(IF(U185=0,0,INDEX($E$20:$J$25,U185,V185))+INDEX($E$20:$J$25,T185,V185))</f>
        <v>22000</v>
      </c>
      <c r="AB185" t="str" cm="1">
        <f t="array" ref="AB185">INDEX(A$5:A$10,$T185)&amp;"&lt;color=#47d110&gt;"&amp;_xlfn.CEILING.MATH(INDEX($E$5:$J$10,T185,V185)*R185,100)&amp;"&lt;/color&gt;"</f>
        <v>攻击+&lt;color=#47d110&gt;25300&lt;/color&gt;</v>
      </c>
      <c r="AC185" t="str" cm="1">
        <f t="array" ref="AC185">INDEX(B$5:B$10,$T185)&amp;"&lt;color=#47d110&gt;"&amp;_xlfn.CEILING.MATH(INDEX($E$5:$J$10,T185,V185)*R185,100)&amp;"&lt;/color&gt;"</f>
        <v>攻擊+&lt;color=#47d110&gt;25300&lt;/color&gt;</v>
      </c>
      <c r="AD185" t="str" cm="1">
        <f t="array" ref="AD185">INDEX(C$5:C$10,$T185)&amp;"&lt;color=#47d110&gt;"&amp;_xlfn.CEILING.MATH(INDEX($E$5:$J$10,T185,V185)*R185,100)&amp;"&lt;/color&gt;"</f>
        <v>ATK+&lt;color=#47d110&gt;25300&lt;/color&gt;</v>
      </c>
      <c r="AE185" t="str">
        <f t="array" ref="AE185">IF($U185=0,"",","&amp;INDEX(A$5:A$10,$U185)&amp;INDEX($E$34:$J$39,$U185,$V185))</f>
        <v>,同时攻击+&lt;color=#47d110&gt;3.0%&lt;/color&gt;</v>
      </c>
      <c r="AF185" t="str">
        <f t="array" ref="AF185">IF($U185=0,"",","&amp;INDEX(B$5:B$10,$U185)&amp;INDEX($E$34:$J$39,$U185,$V185))</f>
        <v>,同時攻擊+&lt;color=#47d110&gt;3.0%&lt;/color&gt;</v>
      </c>
      <c r="AG185" t="str">
        <f t="array" ref="AG185">IF($U185=0,"",","&amp;INDEX(C$5:C$10,$U185)&amp;INDEX($E$34:$J$39,$U185,$V185))</f>
        <v>,And ATK+&lt;color=#47d110&gt;3.0%&lt;/color&gt;</v>
      </c>
      <c r="AH185" t="str">
        <f t="shared" si="34"/>
        <v>攻击+&lt;color=#47d110&gt;25300&lt;/color&gt;,同时攻击+&lt;color=#47d110&gt;3.0%&lt;/color&gt;</v>
      </c>
      <c r="AI185" t="str">
        <f t="shared" si="35"/>
        <v>攻擊+&lt;color=#47d110&gt;25300&lt;/color&gt;,同時攻擊+&lt;color=#47d110&gt;3.0%&lt;/color&gt;</v>
      </c>
      <c r="AJ185" t="str">
        <f t="shared" si="36"/>
        <v>ATK+&lt;color=#47d110&gt;25300&lt;/color&gt;,And ATK+&lt;color=#47d110&gt;3.0%&lt;/color&gt;</v>
      </c>
      <c r="AL185" t="str">
        <f>_xlfn.XLOOKUP(AK185,Sheet4!$E$50:$E$118,Sheet4!$F$50:$F$118,"",)</f>
        <v/>
      </c>
      <c r="AM185" s="74" t="str">
        <f t="shared" si="37"/>
        <v>攻击+&lt;color=#47d110&gt;25300&lt;/color&gt;,同时攻击+&lt;color=#47d110&gt;3.0%&lt;/color&gt;</v>
      </c>
      <c r="AN185" s="74" t="str">
        <f t="shared" si="38"/>
        <v>攻擊+&lt;color=#47d110&gt;25300&lt;/color&gt;,同時攻擊+&lt;color=#47d110&gt;3.0%&lt;/color&gt;</v>
      </c>
      <c r="AO185" s="74" t="str">
        <f>AJ185&amp;_xlfn.XLOOKUP(AK185,Sheet4!$E$50:$E$118,Sheet4!$G$50:$G$118,"",)</f>
        <v>ATK+&lt;color=#47d110&gt;25300&lt;/color&gt;,And ATK+&lt;color=#47d110&gt;3.0%&lt;/color&gt;</v>
      </c>
    </row>
    <row r="186" spans="12:41" x14ac:dyDescent="0.15">
      <c r="L186">
        <f t="shared" si="33"/>
        <v>32643</v>
      </c>
      <c r="M186">
        <v>43</v>
      </c>
      <c r="N186" s="79">
        <v>43</v>
      </c>
      <c r="O186" s="82">
        <v>4034</v>
      </c>
      <c r="P186" s="82">
        <v>4033</v>
      </c>
      <c r="Q186" s="82">
        <v>4014</v>
      </c>
      <c r="R186" s="124">
        <f t="shared" si="39"/>
        <v>1.1499999999999999</v>
      </c>
      <c r="S186" s="88">
        <v>26</v>
      </c>
      <c r="T186" s="89">
        <v>1</v>
      </c>
      <c r="U186" s="88">
        <v>4</v>
      </c>
      <c r="V186">
        <f t="shared" si="40"/>
        <v>3</v>
      </c>
      <c r="W186" t="str" cm="1">
        <f t="array" ref="W186">"{5,1,"&amp;T186&amp;","&amp;_xlfn.CEILING.MATH(INDEX($E$5:$J$10,T186,V186)*R186,100)&amp;",0}"</f>
        <v>{5,1,1,25300,0}</v>
      </c>
      <c r="X186" t="str" cm="1">
        <f t="array" ref="X186">IF(U186=0,"","{5,1,"&amp;U186-3&amp;","&amp;INDEX($E$5:$J$10,U186,V186)/10&amp;",1}")</f>
        <v>{5,1,1,3,1}</v>
      </c>
      <c r="Y186" t="str">
        <f t="array" ref="Y186">[1]!LKnum(W186:X186)</f>
        <v>{{5,1,1,25300,0}|{5,1,1,3,1}}</v>
      </c>
      <c r="Z186">
        <v>0</v>
      </c>
      <c r="AA186">
        <f t="array" ref="AA186">INT(IF(U186=0,0,INDEX($E$20:$J$25,U186,V186))+INDEX($E$20:$J$25,T186,V186))</f>
        <v>22000</v>
      </c>
      <c r="AB186" t="str" cm="1">
        <f t="array" ref="AB186">INDEX(A$5:A$10,$T186)&amp;"&lt;color=#47d110&gt;"&amp;_xlfn.CEILING.MATH(INDEX($E$5:$J$10,T186,V186)*R186,100)&amp;"&lt;/color&gt;"</f>
        <v>攻击+&lt;color=#47d110&gt;25300&lt;/color&gt;</v>
      </c>
      <c r="AC186" t="str" cm="1">
        <f t="array" ref="AC186">INDEX(B$5:B$10,$T186)&amp;"&lt;color=#47d110&gt;"&amp;_xlfn.CEILING.MATH(INDEX($E$5:$J$10,T186,V186)*R186,100)&amp;"&lt;/color&gt;"</f>
        <v>攻擊+&lt;color=#47d110&gt;25300&lt;/color&gt;</v>
      </c>
      <c r="AD186" t="str" cm="1">
        <f t="array" ref="AD186">INDEX(C$5:C$10,$T186)&amp;"&lt;color=#47d110&gt;"&amp;_xlfn.CEILING.MATH(INDEX($E$5:$J$10,T186,V186)*R186,100)&amp;"&lt;/color&gt;"</f>
        <v>ATK+&lt;color=#47d110&gt;25300&lt;/color&gt;</v>
      </c>
      <c r="AE186" t="str">
        <f t="array" ref="AE186">IF($U186=0,"",","&amp;INDEX(A$5:A$10,$U186)&amp;INDEX($E$34:$J$39,$U186,$V186))</f>
        <v>,同时攻击+&lt;color=#47d110&gt;3.0%&lt;/color&gt;</v>
      </c>
      <c r="AF186" t="str">
        <f t="array" ref="AF186">IF($U186=0,"",","&amp;INDEX(B$5:B$10,$U186)&amp;INDEX($E$34:$J$39,$U186,$V186))</f>
        <v>,同時攻擊+&lt;color=#47d110&gt;3.0%&lt;/color&gt;</v>
      </c>
      <c r="AG186" t="str">
        <f t="array" ref="AG186">IF($U186=0,"",","&amp;INDEX(C$5:C$10,$U186)&amp;INDEX($E$34:$J$39,$U186,$V186))</f>
        <v>,And ATK+&lt;color=#47d110&gt;3.0%&lt;/color&gt;</v>
      </c>
      <c r="AH186" t="str">
        <f t="shared" si="34"/>
        <v>攻击+&lt;color=#47d110&gt;25300&lt;/color&gt;,同时攻击+&lt;color=#47d110&gt;3.0%&lt;/color&gt;</v>
      </c>
      <c r="AI186" t="str">
        <f t="shared" si="35"/>
        <v>攻擊+&lt;color=#47d110&gt;25300&lt;/color&gt;,同時攻擊+&lt;color=#47d110&gt;3.0%&lt;/color&gt;</v>
      </c>
      <c r="AJ186" t="str">
        <f t="shared" si="36"/>
        <v>ATK+&lt;color=#47d110&gt;25300&lt;/color&gt;,And ATK+&lt;color=#47d110&gt;3.0%&lt;/color&gt;</v>
      </c>
      <c r="AL186" t="str">
        <f>_xlfn.XLOOKUP(AK186,Sheet4!$E$50:$E$118,Sheet4!$F$50:$F$118,"",)</f>
        <v/>
      </c>
      <c r="AM186" s="74" t="str">
        <f t="shared" si="37"/>
        <v>攻击+&lt;color=#47d110&gt;25300&lt;/color&gt;,同时攻击+&lt;color=#47d110&gt;3.0%&lt;/color&gt;</v>
      </c>
      <c r="AN186" s="74" t="str">
        <f t="shared" si="38"/>
        <v>攻擊+&lt;color=#47d110&gt;25300&lt;/color&gt;,同時攻擊+&lt;color=#47d110&gt;3.0%&lt;/color&gt;</v>
      </c>
      <c r="AO186" s="74" t="str">
        <f>AJ186&amp;_xlfn.XLOOKUP(AK186,Sheet4!$E$50:$E$118,Sheet4!$G$50:$G$118,"",)</f>
        <v>ATK+&lt;color=#47d110&gt;25300&lt;/color&gt;,And ATK+&lt;color=#47d110&gt;3.0%&lt;/color&gt;</v>
      </c>
    </row>
    <row r="187" spans="12:41" x14ac:dyDescent="0.15">
      <c r="L187">
        <f t="shared" si="33"/>
        <v>31044</v>
      </c>
      <c r="M187">
        <v>44</v>
      </c>
      <c r="N187" s="81">
        <v>44</v>
      </c>
      <c r="O187" s="82">
        <v>4034</v>
      </c>
      <c r="P187" s="82">
        <v>4030</v>
      </c>
      <c r="Q187" s="82"/>
      <c r="R187" s="124">
        <f t="shared" si="39"/>
        <v>0.9</v>
      </c>
      <c r="S187" s="88">
        <v>10</v>
      </c>
      <c r="T187" s="89">
        <v>1</v>
      </c>
      <c r="U187" s="88">
        <v>0</v>
      </c>
      <c r="V187">
        <f t="shared" si="40"/>
        <v>3</v>
      </c>
      <c r="W187" t="str" cm="1">
        <f t="array" ref="W187">"{5,1,"&amp;T187&amp;","&amp;_xlfn.CEILING.MATH(INDEX($E$5:$J$10,T187,V187)*R187,100)&amp;",0}"</f>
        <v>{5,1,1,19800,0}</v>
      </c>
      <c r="X187" t="str" cm="1">
        <f t="array" ref="X187">IF(U187=0,"","{5,1,"&amp;U187-3&amp;","&amp;INDEX($E$5:$J$10,U187,V187)/10&amp;",1}")</f>
        <v/>
      </c>
      <c r="Y187" t="str">
        <f t="array" ref="Y187">[1]!LKnum(W187:X187)</f>
        <v>{{5,1,1,19800,0}}</v>
      </c>
      <c r="Z187">
        <v>0</v>
      </c>
      <c r="AA187">
        <f t="array" ref="AA187">INT(IF(U187=0,0,INDEX($E$20:$J$25,U187,V187))+INDEX($E$20:$J$25,T187,V187))</f>
        <v>22000</v>
      </c>
      <c r="AB187" t="str" cm="1">
        <f t="array" ref="AB187">INDEX(A$5:A$10,$T187)&amp;"&lt;color=#47d110&gt;"&amp;_xlfn.CEILING.MATH(INDEX($E$5:$J$10,T187,V187)*R187,100)&amp;"&lt;/color&gt;"</f>
        <v>攻击+&lt;color=#47d110&gt;19800&lt;/color&gt;</v>
      </c>
      <c r="AC187" t="str" cm="1">
        <f t="array" ref="AC187">INDEX(B$5:B$10,$T187)&amp;"&lt;color=#47d110&gt;"&amp;_xlfn.CEILING.MATH(INDEX($E$5:$J$10,T187,V187)*R187,100)&amp;"&lt;/color&gt;"</f>
        <v>攻擊+&lt;color=#47d110&gt;19800&lt;/color&gt;</v>
      </c>
      <c r="AD187" t="str" cm="1">
        <f t="array" ref="AD187">INDEX(C$5:C$10,$T187)&amp;"&lt;color=#47d110&gt;"&amp;_xlfn.CEILING.MATH(INDEX($E$5:$J$10,T187,V187)*R187,100)&amp;"&lt;/color&gt;"</f>
        <v>ATK+&lt;color=#47d110&gt;19800&lt;/color&gt;</v>
      </c>
      <c r="AE187" t="str">
        <f t="array" ref="AE187">IF($U187=0,"",","&amp;INDEX(A$5:A$10,$U187)&amp;INDEX($E$34:$J$39,$U187,$V187))</f>
        <v/>
      </c>
      <c r="AF187" t="str">
        <f t="array" ref="AF187">IF($U187=0,"",","&amp;INDEX(B$5:B$10,$U187)&amp;INDEX($E$34:$J$39,$U187,$V187))</f>
        <v/>
      </c>
      <c r="AG187" t="str">
        <f t="array" ref="AG187">IF($U187=0,"",","&amp;INDEX(C$5:C$10,$U187)&amp;INDEX($E$34:$J$39,$U187,$V187))</f>
        <v/>
      </c>
      <c r="AH187" t="str">
        <f t="shared" si="34"/>
        <v>攻击+&lt;color=#47d110&gt;19800&lt;/color&gt;</v>
      </c>
      <c r="AI187" t="str">
        <f t="shared" si="35"/>
        <v>攻擊+&lt;color=#47d110&gt;19800&lt;/color&gt;</v>
      </c>
      <c r="AJ187" t="str">
        <f t="shared" si="36"/>
        <v>ATK+&lt;color=#47d110&gt;19800&lt;/color&gt;</v>
      </c>
      <c r="AL187" t="str">
        <f>_xlfn.XLOOKUP(AK187,Sheet4!$E$50:$E$118,Sheet4!$F$50:$F$118,"",)</f>
        <v/>
      </c>
      <c r="AM187" s="74" t="str">
        <f t="shared" si="37"/>
        <v>攻击+&lt;color=#47d110&gt;19800&lt;/color&gt;</v>
      </c>
      <c r="AN187" s="74" t="str">
        <f t="shared" si="38"/>
        <v>攻擊+&lt;color=#47d110&gt;19800&lt;/color&gt;</v>
      </c>
      <c r="AO187" s="74" t="str">
        <f>AJ187&amp;_xlfn.XLOOKUP(AK187,Sheet4!$E$50:$E$118,Sheet4!$G$50:$G$118,"",)</f>
        <v>ATK+&lt;color=#47d110&gt;19800&lt;/color&gt;</v>
      </c>
    </row>
    <row r="188" spans="12:41" x14ac:dyDescent="0.15">
      <c r="L188">
        <f t="shared" si="33"/>
        <v>30745</v>
      </c>
      <c r="M188">
        <v>45</v>
      </c>
      <c r="N188" s="79">
        <v>45</v>
      </c>
      <c r="O188" s="82">
        <v>4034</v>
      </c>
      <c r="P188" s="82">
        <v>3008</v>
      </c>
      <c r="Q188" s="82">
        <v>3005</v>
      </c>
      <c r="R188" s="124">
        <f t="shared" si="39"/>
        <v>1.1000000000000001</v>
      </c>
      <c r="S188" s="88">
        <v>7</v>
      </c>
      <c r="T188" s="89">
        <v>1</v>
      </c>
      <c r="U188" s="88">
        <v>0</v>
      </c>
      <c r="V188">
        <f t="shared" si="40"/>
        <v>3</v>
      </c>
      <c r="W188" t="str" cm="1">
        <f t="array" ref="W188">"{5,1,"&amp;T188&amp;","&amp;_xlfn.CEILING.MATH(INDEX($E$5:$J$10,T188,V188)*R188,100)&amp;",0}"</f>
        <v>{5,1,1,24200,0}</v>
      </c>
      <c r="X188" t="str" cm="1">
        <f t="array" ref="X188">IF(U188=0,"","{5,1,"&amp;U188-3&amp;","&amp;INDEX($E$5:$J$10,U188,V188)/10&amp;",1}")</f>
        <v/>
      </c>
      <c r="Y188" t="str">
        <f t="array" ref="Y188">[1]!LKnum(W188:X188)</f>
        <v>{{5,1,1,24200,0}}</v>
      </c>
      <c r="Z188">
        <v>0</v>
      </c>
      <c r="AA188">
        <f t="array" ref="AA188">INT(IF(U188=0,0,INDEX($E$20:$J$25,U188,V188))+INDEX($E$20:$J$25,T188,V188))</f>
        <v>22000</v>
      </c>
      <c r="AB188" t="str" cm="1">
        <f t="array" ref="AB188">INDEX(A$5:A$10,$T188)&amp;"&lt;color=#47d110&gt;"&amp;_xlfn.CEILING.MATH(INDEX($E$5:$J$10,T188,V188)*R188,100)&amp;"&lt;/color&gt;"</f>
        <v>攻击+&lt;color=#47d110&gt;24200&lt;/color&gt;</v>
      </c>
      <c r="AC188" t="str" cm="1">
        <f t="array" ref="AC188">INDEX(B$5:B$10,$T188)&amp;"&lt;color=#47d110&gt;"&amp;_xlfn.CEILING.MATH(INDEX($E$5:$J$10,T188,V188)*R188,100)&amp;"&lt;/color&gt;"</f>
        <v>攻擊+&lt;color=#47d110&gt;24200&lt;/color&gt;</v>
      </c>
      <c r="AD188" t="str" cm="1">
        <f t="array" ref="AD188">INDEX(C$5:C$10,$T188)&amp;"&lt;color=#47d110&gt;"&amp;_xlfn.CEILING.MATH(INDEX($E$5:$J$10,T188,V188)*R188,100)&amp;"&lt;/color&gt;"</f>
        <v>ATK+&lt;color=#47d110&gt;24200&lt;/color&gt;</v>
      </c>
      <c r="AE188" t="str">
        <f t="array" ref="AE188">IF($U188=0,"",","&amp;INDEX(A$5:A$10,$U188)&amp;INDEX($E$34:$J$39,$U188,$V188))</f>
        <v/>
      </c>
      <c r="AF188" t="str">
        <f t="array" ref="AF188">IF($U188=0,"",","&amp;INDEX(B$5:B$10,$U188)&amp;INDEX($E$34:$J$39,$U188,$V188))</f>
        <v/>
      </c>
      <c r="AG188" t="str">
        <f t="array" ref="AG188">IF($U188=0,"",","&amp;INDEX(C$5:C$10,$U188)&amp;INDEX($E$34:$J$39,$U188,$V188))</f>
        <v/>
      </c>
      <c r="AH188" t="str">
        <f t="shared" si="34"/>
        <v>攻击+&lt;color=#47d110&gt;24200&lt;/color&gt;</v>
      </c>
      <c r="AI188" t="str">
        <f t="shared" si="35"/>
        <v>攻擊+&lt;color=#47d110&gt;24200&lt;/color&gt;</v>
      </c>
      <c r="AJ188" t="str">
        <f t="shared" si="36"/>
        <v>ATK+&lt;color=#47d110&gt;24200&lt;/color&gt;</v>
      </c>
      <c r="AL188" t="str">
        <f>_xlfn.XLOOKUP(AK188,Sheet4!$E$50:$E$118,Sheet4!$F$50:$F$118,"",)</f>
        <v/>
      </c>
      <c r="AM188" s="74" t="str">
        <f t="shared" si="37"/>
        <v>攻击+&lt;color=#47d110&gt;24200&lt;/color&gt;</v>
      </c>
      <c r="AN188" s="74" t="str">
        <f t="shared" si="38"/>
        <v>攻擊+&lt;color=#47d110&gt;24200&lt;/color&gt;</v>
      </c>
      <c r="AO188" s="74" t="str">
        <f>AJ188&amp;_xlfn.XLOOKUP(AK188,Sheet4!$E$50:$E$118,Sheet4!$G$50:$G$118,"",)</f>
        <v>ATK+&lt;color=#47d110&gt;24200&lt;/color&gt;</v>
      </c>
    </row>
    <row r="189" spans="12:41" x14ac:dyDescent="0.15">
      <c r="L189">
        <f t="shared" si="33"/>
        <v>30346</v>
      </c>
      <c r="M189">
        <v>46</v>
      </c>
      <c r="N189" s="81">
        <v>46</v>
      </c>
      <c r="O189" s="82">
        <v>3021</v>
      </c>
      <c r="P189" s="82">
        <v>3019</v>
      </c>
      <c r="Q189" s="82">
        <v>2017</v>
      </c>
      <c r="R189" s="124">
        <f t="shared" si="39"/>
        <v>0.9</v>
      </c>
      <c r="S189" s="88">
        <v>3</v>
      </c>
      <c r="T189" s="89">
        <v>2</v>
      </c>
      <c r="U189" s="88">
        <v>0</v>
      </c>
      <c r="V189">
        <f t="shared" si="40"/>
        <v>3</v>
      </c>
      <c r="W189" t="str" cm="1">
        <f t="array" ref="W189">"{5,1,"&amp;T189&amp;","&amp;_xlfn.CEILING.MATH(INDEX($E$5:$J$10,T189,V189)*R189,100)&amp;",0}"</f>
        <v>{5,1,2,24300,0}</v>
      </c>
      <c r="X189" t="str" cm="1">
        <f t="array" ref="X189">IF(U189=0,"","{5,1,"&amp;U189-3&amp;","&amp;INDEX($E$5:$J$10,U189,V189)/10&amp;",1}")</f>
        <v/>
      </c>
      <c r="Y189" t="str">
        <f t="array" ref="Y189">[1]!LKnum(W189:X189)</f>
        <v>{{5,1,2,24300,0}}</v>
      </c>
      <c r="Z189">
        <v>0</v>
      </c>
      <c r="AA189">
        <f t="array" ref="AA189">INT(IF(U189=0,0,INDEX($E$20:$J$25,U189,V189))+INDEX($E$20:$J$25,T189,V189))</f>
        <v>40500</v>
      </c>
      <c r="AB189" t="str" cm="1">
        <f t="array" ref="AB189">INDEX(A$5:A$10,$T189)&amp;"&lt;color=#47d110&gt;"&amp;_xlfn.CEILING.MATH(INDEX($E$5:$J$10,T189,V189)*R189,100)&amp;"&lt;/color&gt;"</f>
        <v>防御+&lt;color=#47d110&gt;24300&lt;/color&gt;</v>
      </c>
      <c r="AC189" t="str" cm="1">
        <f t="array" ref="AC189">INDEX(B$5:B$10,$T189)&amp;"&lt;color=#47d110&gt;"&amp;_xlfn.CEILING.MATH(INDEX($E$5:$J$10,T189,V189)*R189,100)&amp;"&lt;/color&gt;"</f>
        <v>防禦+&lt;color=#47d110&gt;24300&lt;/color&gt;</v>
      </c>
      <c r="AD189" t="str" cm="1">
        <f t="array" ref="AD189">INDEX(C$5:C$10,$T189)&amp;"&lt;color=#47d110&gt;"&amp;_xlfn.CEILING.MATH(INDEX($E$5:$J$10,T189,V189)*R189,100)&amp;"&lt;/color&gt;"</f>
        <v>DEF+&lt;color=#47d110&gt;24300&lt;/color&gt;</v>
      </c>
      <c r="AE189" t="str">
        <f t="array" ref="AE189">IF($U189=0,"",","&amp;INDEX(A$5:A$10,$U189)&amp;INDEX($E$34:$J$39,$U189,$V189))</f>
        <v/>
      </c>
      <c r="AF189" t="str">
        <f t="array" ref="AF189">IF($U189=0,"",","&amp;INDEX(B$5:B$10,$U189)&amp;INDEX($E$34:$J$39,$U189,$V189))</f>
        <v/>
      </c>
      <c r="AG189" t="str">
        <f t="array" ref="AG189">IF($U189=0,"",","&amp;INDEX(C$5:C$10,$U189)&amp;INDEX($E$34:$J$39,$U189,$V189))</f>
        <v/>
      </c>
      <c r="AH189" t="str">
        <f t="shared" si="34"/>
        <v>防御+&lt;color=#47d110&gt;24300&lt;/color&gt;</v>
      </c>
      <c r="AI189" t="str">
        <f t="shared" si="35"/>
        <v>防禦+&lt;color=#47d110&gt;24300&lt;/color&gt;</v>
      </c>
      <c r="AJ189" t="str">
        <f t="shared" si="36"/>
        <v>DEF+&lt;color=#47d110&gt;24300&lt;/color&gt;</v>
      </c>
      <c r="AL189" t="str">
        <f>_xlfn.XLOOKUP(AK189,Sheet4!$E$50:$E$118,Sheet4!$F$50:$F$118,"",)</f>
        <v/>
      </c>
      <c r="AM189" s="74" t="str">
        <f t="shared" si="37"/>
        <v>防御+&lt;color=#47d110&gt;24300&lt;/color&gt;</v>
      </c>
      <c r="AN189" s="74" t="str">
        <f t="shared" si="38"/>
        <v>防禦+&lt;color=#47d110&gt;24300&lt;/color&gt;</v>
      </c>
      <c r="AO189" s="74" t="str">
        <f>AJ189&amp;_xlfn.XLOOKUP(AK189,Sheet4!$E$50:$E$118,Sheet4!$G$50:$G$118,"",)</f>
        <v>DEF+&lt;color=#47d110&gt;24300&lt;/color&gt;</v>
      </c>
    </row>
    <row r="190" spans="12:41" x14ac:dyDescent="0.15">
      <c r="L190">
        <f t="shared" si="33"/>
        <v>30347</v>
      </c>
      <c r="M190">
        <v>47</v>
      </c>
      <c r="N190" s="79">
        <v>47</v>
      </c>
      <c r="O190" s="82">
        <v>3003</v>
      </c>
      <c r="P190" s="82">
        <v>2008</v>
      </c>
      <c r="Q190" s="82">
        <v>2004</v>
      </c>
      <c r="R190" s="124">
        <f t="shared" si="39"/>
        <v>0.8</v>
      </c>
      <c r="S190" s="88">
        <v>3</v>
      </c>
      <c r="T190" s="89">
        <v>2</v>
      </c>
      <c r="U190" s="88">
        <v>0</v>
      </c>
      <c r="V190">
        <f t="shared" si="40"/>
        <v>3</v>
      </c>
      <c r="W190" t="str" cm="1">
        <f t="array" ref="W190">"{5,1,"&amp;T190&amp;","&amp;_xlfn.CEILING.MATH(INDEX($E$5:$J$10,T190,V190)*R190,100)&amp;",0}"</f>
        <v>{5,1,2,21600,0}</v>
      </c>
      <c r="X190" t="str" cm="1">
        <f t="array" ref="X190">IF(U190=0,"","{5,1,"&amp;U190-3&amp;","&amp;INDEX($E$5:$J$10,U190,V190)/10&amp;",1}")</f>
        <v/>
      </c>
      <c r="Y190" t="str">
        <f t="array" ref="Y190">[1]!LKnum(W190:X190)</f>
        <v>{{5,1,2,21600,0}}</v>
      </c>
      <c r="Z190">
        <v>0</v>
      </c>
      <c r="AA190">
        <f t="array" ref="AA190">INT(IF(U190=0,0,INDEX($E$20:$J$25,U190,V190))+INDEX($E$20:$J$25,T190,V190))</f>
        <v>40500</v>
      </c>
      <c r="AB190" t="str" cm="1">
        <f t="array" ref="AB190">INDEX(A$5:A$10,$T190)&amp;"&lt;color=#47d110&gt;"&amp;_xlfn.CEILING.MATH(INDEX($E$5:$J$10,T190,V190)*R190,100)&amp;"&lt;/color&gt;"</f>
        <v>防御+&lt;color=#47d110&gt;21600&lt;/color&gt;</v>
      </c>
      <c r="AC190" t="str" cm="1">
        <f t="array" ref="AC190">INDEX(B$5:B$10,$T190)&amp;"&lt;color=#47d110&gt;"&amp;_xlfn.CEILING.MATH(INDEX($E$5:$J$10,T190,V190)*R190,100)&amp;"&lt;/color&gt;"</f>
        <v>防禦+&lt;color=#47d110&gt;21600&lt;/color&gt;</v>
      </c>
      <c r="AD190" t="str" cm="1">
        <f t="array" ref="AD190">INDEX(C$5:C$10,$T190)&amp;"&lt;color=#47d110&gt;"&amp;_xlfn.CEILING.MATH(INDEX($E$5:$J$10,T190,V190)*R190,100)&amp;"&lt;/color&gt;"</f>
        <v>DEF+&lt;color=#47d110&gt;21600&lt;/color&gt;</v>
      </c>
      <c r="AE190" t="str">
        <f t="array" ref="AE190">IF($U190=0,"",","&amp;INDEX(A$5:A$10,$U190)&amp;INDEX($E$34:$J$39,$U190,$V190))</f>
        <v/>
      </c>
      <c r="AF190" t="str">
        <f t="array" ref="AF190">IF($U190=0,"",","&amp;INDEX(B$5:B$10,$U190)&amp;INDEX($E$34:$J$39,$U190,$V190))</f>
        <v/>
      </c>
      <c r="AG190" t="str">
        <f t="array" ref="AG190">IF($U190=0,"",","&amp;INDEX(C$5:C$10,$U190)&amp;INDEX($E$34:$J$39,$U190,$V190))</f>
        <v/>
      </c>
      <c r="AH190" t="str">
        <f t="shared" si="34"/>
        <v>防御+&lt;color=#47d110&gt;21600&lt;/color&gt;</v>
      </c>
      <c r="AI190" t="str">
        <f t="shared" si="35"/>
        <v>防禦+&lt;color=#47d110&gt;21600&lt;/color&gt;</v>
      </c>
      <c r="AJ190" t="str">
        <f t="shared" si="36"/>
        <v>DEF+&lt;color=#47d110&gt;21600&lt;/color&gt;</v>
      </c>
      <c r="AL190" t="str">
        <f>_xlfn.XLOOKUP(AK190,Sheet4!$E$50:$E$118,Sheet4!$F$50:$F$118,"",)</f>
        <v/>
      </c>
      <c r="AM190" s="74" t="str">
        <f t="shared" si="37"/>
        <v>防御+&lt;color=#47d110&gt;21600&lt;/color&gt;</v>
      </c>
      <c r="AN190" s="74" t="str">
        <f t="shared" si="38"/>
        <v>防禦+&lt;color=#47d110&gt;21600&lt;/color&gt;</v>
      </c>
      <c r="AO190" s="74" t="str">
        <f>AJ190&amp;_xlfn.XLOOKUP(AK190,Sheet4!$E$50:$E$118,Sheet4!$G$50:$G$118,"",)</f>
        <v>DEF+&lt;color=#47d110&gt;21600&lt;/color&gt;</v>
      </c>
    </row>
    <row r="191" spans="12:41" x14ac:dyDescent="0.15">
      <c r="L191">
        <f t="shared" si="33"/>
        <v>30248</v>
      </c>
      <c r="M191">
        <v>48</v>
      </c>
      <c r="N191" s="79">
        <v>48</v>
      </c>
      <c r="O191" s="82">
        <v>2013</v>
      </c>
      <c r="P191" s="82">
        <v>2000</v>
      </c>
      <c r="Q191" s="82"/>
      <c r="R191" s="124">
        <f t="shared" si="39"/>
        <v>0.45</v>
      </c>
      <c r="S191" s="88">
        <v>2</v>
      </c>
      <c r="T191" s="89">
        <v>2</v>
      </c>
      <c r="U191" s="88">
        <v>0</v>
      </c>
      <c r="V191">
        <f t="shared" si="40"/>
        <v>3</v>
      </c>
      <c r="W191" t="str" cm="1">
        <f t="array" ref="W191">"{5,1,"&amp;T191&amp;","&amp;_xlfn.CEILING.MATH(INDEX($E$5:$J$10,T191,V191)*R191,100)&amp;",0}"</f>
        <v>{5,1,2,12200,0}</v>
      </c>
      <c r="X191" t="str" cm="1">
        <f t="array" ref="X191">IF(U191=0,"","{5,1,"&amp;U191-3&amp;","&amp;INDEX($E$5:$J$10,U191,V191)/10&amp;",1}")</f>
        <v/>
      </c>
      <c r="Y191" t="str">
        <f t="array" ref="Y191">[1]!LKnum(W191:X191)</f>
        <v>{{5,1,2,12200,0}}</v>
      </c>
      <c r="Z191">
        <v>0</v>
      </c>
      <c r="AA191">
        <f t="array" ref="AA191">INT(IF(U191=0,0,INDEX($E$20:$J$25,U191,V191))+INDEX($E$20:$J$25,T191,V191))</f>
        <v>40500</v>
      </c>
      <c r="AB191" t="str" cm="1">
        <f t="array" ref="AB191">INDEX(A$5:A$10,$T191)&amp;"&lt;color=#47d110&gt;"&amp;_xlfn.CEILING.MATH(INDEX($E$5:$J$10,T191,V191)*R191,100)&amp;"&lt;/color&gt;"</f>
        <v>防御+&lt;color=#47d110&gt;12200&lt;/color&gt;</v>
      </c>
      <c r="AC191" t="str" cm="1">
        <f t="array" ref="AC191">INDEX(B$5:B$10,$T191)&amp;"&lt;color=#47d110&gt;"&amp;_xlfn.CEILING.MATH(INDEX($E$5:$J$10,T191,V191)*R191,100)&amp;"&lt;/color&gt;"</f>
        <v>防禦+&lt;color=#47d110&gt;12200&lt;/color&gt;</v>
      </c>
      <c r="AD191" t="str" cm="1">
        <f t="array" ref="AD191">INDEX(C$5:C$10,$T191)&amp;"&lt;color=#47d110&gt;"&amp;_xlfn.CEILING.MATH(INDEX($E$5:$J$10,T191,V191)*R191,100)&amp;"&lt;/color&gt;"</f>
        <v>DEF+&lt;color=#47d110&gt;12200&lt;/color&gt;</v>
      </c>
      <c r="AE191" t="str">
        <f t="array" ref="AE191">IF($U191=0,"",","&amp;INDEX(A$5:A$10,$U191)&amp;INDEX($E$34:$J$39,$U191,$V191))</f>
        <v/>
      </c>
      <c r="AF191" t="str">
        <f t="array" ref="AF191">IF($U191=0,"",","&amp;INDEX(B$5:B$10,$U191)&amp;INDEX($E$34:$J$39,$U191,$V191))</f>
        <v/>
      </c>
      <c r="AG191" t="str">
        <f t="array" ref="AG191">IF($U191=0,"",","&amp;INDEX(C$5:C$10,$U191)&amp;INDEX($E$34:$J$39,$U191,$V191))</f>
        <v/>
      </c>
      <c r="AH191" t="str">
        <f t="shared" si="34"/>
        <v>防御+&lt;color=#47d110&gt;12200&lt;/color&gt;</v>
      </c>
      <c r="AI191" t="str">
        <f t="shared" si="35"/>
        <v>防禦+&lt;color=#47d110&gt;12200&lt;/color&gt;</v>
      </c>
      <c r="AJ191" t="str">
        <f t="shared" si="36"/>
        <v>DEF+&lt;color=#47d110&gt;12200&lt;/color&gt;</v>
      </c>
      <c r="AL191" t="str">
        <f>_xlfn.XLOOKUP(AK191,Sheet4!$E$50:$E$118,Sheet4!$F$50:$F$118,"",)</f>
        <v/>
      </c>
      <c r="AM191" s="74" t="str">
        <f t="shared" si="37"/>
        <v>防御+&lt;color=#47d110&gt;12200&lt;/color&gt;</v>
      </c>
      <c r="AN191" s="74" t="str">
        <f t="shared" si="38"/>
        <v>防禦+&lt;color=#47d110&gt;12200&lt;/color&gt;</v>
      </c>
      <c r="AO191" s="74" t="str">
        <f>AJ191&amp;_xlfn.XLOOKUP(AK191,Sheet4!$E$50:$E$118,Sheet4!$G$50:$G$118,"",)</f>
        <v>DEF+&lt;color=#47d110&gt;12200&lt;/color&gt;</v>
      </c>
    </row>
    <row r="192" spans="12:41" x14ac:dyDescent="0.15">
      <c r="L192">
        <f t="shared" si="33"/>
        <v>30249</v>
      </c>
      <c r="M192">
        <v>49</v>
      </c>
      <c r="N192" s="79">
        <v>49</v>
      </c>
      <c r="O192" s="82">
        <v>3001</v>
      </c>
      <c r="P192" s="82">
        <v>2009</v>
      </c>
      <c r="Q192" s="82"/>
      <c r="R192" s="124">
        <f t="shared" si="39"/>
        <v>0.6</v>
      </c>
      <c r="S192" s="88">
        <v>2</v>
      </c>
      <c r="T192" s="89">
        <v>2</v>
      </c>
      <c r="U192" s="88">
        <v>0</v>
      </c>
      <c r="V192">
        <f t="shared" si="40"/>
        <v>3</v>
      </c>
      <c r="W192" t="str" cm="1">
        <f t="array" ref="W192">"{5,1,"&amp;T192&amp;","&amp;_xlfn.CEILING.MATH(INDEX($E$5:$J$10,T192,V192)*R192,100)&amp;",0}"</f>
        <v>{5,1,2,16200,0}</v>
      </c>
      <c r="X192" t="str" cm="1">
        <f t="array" ref="X192">IF(U192=0,"","{5,1,"&amp;U192-3&amp;","&amp;INDEX($E$5:$J$10,U192,V192)/10&amp;",1}")</f>
        <v/>
      </c>
      <c r="Y192" t="str">
        <f t="array" ref="Y192">[1]!LKnum(W192:X192)</f>
        <v>{{5,1,2,16200,0}}</v>
      </c>
      <c r="Z192">
        <v>0</v>
      </c>
      <c r="AA192">
        <f t="array" ref="AA192">INT(IF(U192=0,0,INDEX($E$20:$J$25,U192,V192))+INDEX($E$20:$J$25,T192,V192))</f>
        <v>40500</v>
      </c>
      <c r="AB192" t="str" cm="1">
        <f t="array" ref="AB192">INDEX(A$5:A$10,$T192)&amp;"&lt;color=#47d110&gt;"&amp;_xlfn.CEILING.MATH(INDEX($E$5:$J$10,T192,V192)*R192,100)&amp;"&lt;/color&gt;"</f>
        <v>防御+&lt;color=#47d110&gt;16200&lt;/color&gt;</v>
      </c>
      <c r="AC192" t="str" cm="1">
        <f t="array" ref="AC192">INDEX(B$5:B$10,$T192)&amp;"&lt;color=#47d110&gt;"&amp;_xlfn.CEILING.MATH(INDEX($E$5:$J$10,T192,V192)*R192,100)&amp;"&lt;/color&gt;"</f>
        <v>防禦+&lt;color=#47d110&gt;16200&lt;/color&gt;</v>
      </c>
      <c r="AD192" t="str" cm="1">
        <f t="array" ref="AD192">INDEX(C$5:C$10,$T192)&amp;"&lt;color=#47d110&gt;"&amp;_xlfn.CEILING.MATH(INDEX($E$5:$J$10,T192,V192)*R192,100)&amp;"&lt;/color&gt;"</f>
        <v>DEF+&lt;color=#47d110&gt;16200&lt;/color&gt;</v>
      </c>
      <c r="AE192" t="str">
        <f t="array" ref="AE192">IF($U192=0,"",","&amp;INDEX(A$5:A$10,$U192)&amp;INDEX($E$34:$J$39,$U192,$V192))</f>
        <v/>
      </c>
      <c r="AF192" t="str">
        <f t="array" ref="AF192">IF($U192=0,"",","&amp;INDEX(B$5:B$10,$U192)&amp;INDEX($E$34:$J$39,$U192,$V192))</f>
        <v/>
      </c>
      <c r="AG192" t="str">
        <f t="array" ref="AG192">IF($U192=0,"",","&amp;INDEX(C$5:C$10,$U192)&amp;INDEX($E$34:$J$39,$U192,$V192))</f>
        <v/>
      </c>
      <c r="AH192" t="str">
        <f t="shared" si="34"/>
        <v>防御+&lt;color=#47d110&gt;16200&lt;/color&gt;</v>
      </c>
      <c r="AI192" t="str">
        <f t="shared" si="35"/>
        <v>防禦+&lt;color=#47d110&gt;16200&lt;/color&gt;</v>
      </c>
      <c r="AJ192" t="str">
        <f t="shared" si="36"/>
        <v>DEF+&lt;color=#47d110&gt;16200&lt;/color&gt;</v>
      </c>
      <c r="AL192" t="str">
        <f>_xlfn.XLOOKUP(AK192,Sheet4!$E$50:$E$118,Sheet4!$F$50:$F$118,"",)</f>
        <v/>
      </c>
      <c r="AM192" s="74" t="str">
        <f t="shared" si="37"/>
        <v>防御+&lt;color=#47d110&gt;16200&lt;/color&gt;</v>
      </c>
      <c r="AN192" s="74" t="str">
        <f t="shared" si="38"/>
        <v>防禦+&lt;color=#47d110&gt;16200&lt;/color&gt;</v>
      </c>
      <c r="AO192" s="74" t="str">
        <f>AJ192&amp;_xlfn.XLOOKUP(AK192,Sheet4!$E$50:$E$118,Sheet4!$G$50:$G$118,"",)</f>
        <v>DEF+&lt;color=#47d110&gt;16200&lt;/color&gt;</v>
      </c>
    </row>
    <row r="193" spans="12:41" x14ac:dyDescent="0.15">
      <c r="L193">
        <f t="shared" si="33"/>
        <v>30250</v>
      </c>
      <c r="M193">
        <v>50</v>
      </c>
      <c r="N193" s="79">
        <v>50</v>
      </c>
      <c r="O193" s="82">
        <v>3016</v>
      </c>
      <c r="P193" s="82">
        <v>3006</v>
      </c>
      <c r="Q193" s="82"/>
      <c r="R193" s="124">
        <f t="shared" si="39"/>
        <v>0.7</v>
      </c>
      <c r="S193" s="88">
        <v>2</v>
      </c>
      <c r="T193" s="89">
        <v>2</v>
      </c>
      <c r="U193" s="88">
        <v>0</v>
      </c>
      <c r="V193">
        <f t="shared" si="40"/>
        <v>3</v>
      </c>
      <c r="W193" t="str" cm="1">
        <f t="array" ref="W193">"{5,1,"&amp;T193&amp;","&amp;_xlfn.CEILING.MATH(INDEX($E$5:$J$10,T193,V193)*R193,100)&amp;",0}"</f>
        <v>{5,1,2,18900,0}</v>
      </c>
      <c r="X193" t="str" cm="1">
        <f t="array" ref="X193">IF(U193=0,"","{5,1,"&amp;U193-3&amp;","&amp;INDEX($E$5:$J$10,U193,V193)/10&amp;",1}")</f>
        <v/>
      </c>
      <c r="Y193" t="str">
        <f t="array" ref="Y193">[1]!LKnum(W193:X193)</f>
        <v>{{5,1,2,18900,0}}</v>
      </c>
      <c r="Z193">
        <v>0</v>
      </c>
      <c r="AA193">
        <f t="array" ref="AA193">INT(IF(U193=0,0,INDEX($E$20:$J$25,U193,V193))+INDEX($E$20:$J$25,T193,V193))</f>
        <v>40500</v>
      </c>
      <c r="AB193" t="str" cm="1">
        <f t="array" ref="AB193">INDEX(A$5:A$10,$T193)&amp;"&lt;color=#47d110&gt;"&amp;_xlfn.CEILING.MATH(INDEX($E$5:$J$10,T193,V193)*R193,100)&amp;"&lt;/color&gt;"</f>
        <v>防御+&lt;color=#47d110&gt;18900&lt;/color&gt;</v>
      </c>
      <c r="AC193" t="str" cm="1">
        <f t="array" ref="AC193">INDEX(B$5:B$10,$T193)&amp;"&lt;color=#47d110&gt;"&amp;_xlfn.CEILING.MATH(INDEX($E$5:$J$10,T193,V193)*R193,100)&amp;"&lt;/color&gt;"</f>
        <v>防禦+&lt;color=#47d110&gt;18900&lt;/color&gt;</v>
      </c>
      <c r="AD193" t="str" cm="1">
        <f t="array" ref="AD193">INDEX(C$5:C$10,$T193)&amp;"&lt;color=#47d110&gt;"&amp;_xlfn.CEILING.MATH(INDEX($E$5:$J$10,T193,V193)*R193,100)&amp;"&lt;/color&gt;"</f>
        <v>DEF+&lt;color=#47d110&gt;18900&lt;/color&gt;</v>
      </c>
      <c r="AE193" t="str">
        <f t="array" ref="AE193">IF($U193=0,"",","&amp;INDEX(A$5:A$10,$U193)&amp;INDEX($E$34:$J$39,$U193,$V193))</f>
        <v/>
      </c>
      <c r="AF193" t="str">
        <f t="array" ref="AF193">IF($U193=0,"",","&amp;INDEX(B$5:B$10,$U193)&amp;INDEX($E$34:$J$39,$U193,$V193))</f>
        <v/>
      </c>
      <c r="AG193" t="str">
        <f t="array" ref="AG193">IF($U193=0,"",","&amp;INDEX(C$5:C$10,$U193)&amp;INDEX($E$34:$J$39,$U193,$V193))</f>
        <v/>
      </c>
      <c r="AH193" t="str">
        <f t="shared" si="34"/>
        <v>防御+&lt;color=#47d110&gt;18900&lt;/color&gt;</v>
      </c>
      <c r="AI193" t="str">
        <f t="shared" si="35"/>
        <v>防禦+&lt;color=#47d110&gt;18900&lt;/color&gt;</v>
      </c>
      <c r="AJ193" t="str">
        <f t="shared" si="36"/>
        <v>DEF+&lt;color=#47d110&gt;18900&lt;/color&gt;</v>
      </c>
      <c r="AL193" t="str">
        <f>_xlfn.XLOOKUP(AK193,Sheet4!$E$50:$E$118,Sheet4!$F$50:$F$118,"",)</f>
        <v/>
      </c>
      <c r="AM193" s="74" t="str">
        <f t="shared" si="37"/>
        <v>防御+&lt;color=#47d110&gt;18900&lt;/color&gt;</v>
      </c>
      <c r="AN193" s="74" t="str">
        <f t="shared" si="38"/>
        <v>防禦+&lt;color=#47d110&gt;18900&lt;/color&gt;</v>
      </c>
      <c r="AO193" s="74" t="str">
        <f>AJ193&amp;_xlfn.XLOOKUP(AK193,Sheet4!$E$50:$E$118,Sheet4!$G$50:$G$118,"",)</f>
        <v>DEF+&lt;color=#47d110&gt;18900&lt;/color&gt;</v>
      </c>
    </row>
    <row r="194" spans="12:41" x14ac:dyDescent="0.15">
      <c r="L194">
        <f t="shared" si="33"/>
        <v>30251</v>
      </c>
      <c r="M194">
        <v>51</v>
      </c>
      <c r="N194" s="79">
        <v>51</v>
      </c>
      <c r="O194" s="82">
        <v>2015</v>
      </c>
      <c r="P194" s="82">
        <v>2003</v>
      </c>
      <c r="Q194" s="82"/>
      <c r="R194" s="124">
        <f t="shared" si="39"/>
        <v>0.45</v>
      </c>
      <c r="S194" s="88">
        <v>2</v>
      </c>
      <c r="T194" s="89">
        <v>3</v>
      </c>
      <c r="U194" s="88">
        <v>0</v>
      </c>
      <c r="V194">
        <f t="shared" si="40"/>
        <v>3</v>
      </c>
      <c r="W194" t="str" cm="1">
        <f t="array" ref="W194">"{5,1,"&amp;T194&amp;","&amp;_xlfn.CEILING.MATH(INDEX($E$5:$J$10,T194,V194)*R194,100)&amp;",0}"</f>
        <v>{5,1,3,85500,0}</v>
      </c>
      <c r="X194" t="str" cm="1">
        <f t="array" ref="X194">IF(U194=0,"","{5,1,"&amp;U194-3&amp;","&amp;INDEX($E$5:$J$10,U194,V194)/10&amp;",1}")</f>
        <v/>
      </c>
      <c r="Y194" t="str">
        <f t="array" ref="Y194">[1]!LKnum(W194:X194)</f>
        <v>{{5,1,3,85500,0}}</v>
      </c>
      <c r="Z194">
        <v>0</v>
      </c>
      <c r="AA194">
        <f t="array" ref="AA194">INT(IF(U194=0,0,INDEX($E$20:$J$25,U194,V194))+INDEX($E$20:$J$25,T194,V194))</f>
        <v>24700</v>
      </c>
      <c r="AB194" t="str" cm="1">
        <f t="array" ref="AB194">INDEX(A$5:A$10,$T194)&amp;"&lt;color=#47d110&gt;"&amp;_xlfn.CEILING.MATH(INDEX($E$5:$J$10,T194,V194)*R194,100)&amp;"&lt;/color&gt;"</f>
        <v>血量+&lt;color=#47d110&gt;85500&lt;/color&gt;</v>
      </c>
      <c r="AC194" t="str" cm="1">
        <f t="array" ref="AC194">INDEX(B$5:B$10,$T194)&amp;"&lt;color=#47d110&gt;"&amp;_xlfn.CEILING.MATH(INDEX($E$5:$J$10,T194,V194)*R194,100)&amp;"&lt;/color&gt;"</f>
        <v>血量+&lt;color=#47d110&gt;85500&lt;/color&gt;</v>
      </c>
      <c r="AD194" t="str" cm="1">
        <f t="array" ref="AD194">INDEX(C$5:C$10,$T194)&amp;"&lt;color=#47d110&gt;"&amp;_xlfn.CEILING.MATH(INDEX($E$5:$J$10,T194,V194)*R194,100)&amp;"&lt;/color&gt;"</f>
        <v>HP+&lt;color=#47d110&gt;85500&lt;/color&gt;</v>
      </c>
      <c r="AE194" t="str">
        <f t="array" ref="AE194">IF($U194=0,"",","&amp;INDEX(A$5:A$10,$U194)&amp;INDEX($E$34:$J$39,$U194,$V194))</f>
        <v/>
      </c>
      <c r="AF194" t="str">
        <f t="array" ref="AF194">IF($U194=0,"",","&amp;INDEX(B$5:B$10,$U194)&amp;INDEX($E$34:$J$39,$U194,$V194))</f>
        <v/>
      </c>
      <c r="AG194" t="str">
        <f t="array" ref="AG194">IF($U194=0,"",","&amp;INDEX(C$5:C$10,$U194)&amp;INDEX($E$34:$J$39,$U194,$V194))</f>
        <v/>
      </c>
      <c r="AH194" t="str">
        <f t="shared" si="34"/>
        <v>血量+&lt;color=#47d110&gt;85500&lt;/color&gt;</v>
      </c>
      <c r="AI194" t="str">
        <f t="shared" si="35"/>
        <v>血量+&lt;color=#47d110&gt;85500&lt;/color&gt;</v>
      </c>
      <c r="AJ194" t="str">
        <f t="shared" si="36"/>
        <v>HP+&lt;color=#47d110&gt;85500&lt;/color&gt;</v>
      </c>
      <c r="AL194" t="str">
        <f>_xlfn.XLOOKUP(AK194,Sheet4!$E$50:$E$118,Sheet4!$F$50:$F$118,"",)</f>
        <v/>
      </c>
      <c r="AM194" s="74" t="str">
        <f t="shared" si="37"/>
        <v>血量+&lt;color=#47d110&gt;85500&lt;/color&gt;</v>
      </c>
      <c r="AN194" s="74" t="str">
        <f t="shared" si="38"/>
        <v>血量+&lt;color=#47d110&gt;85500&lt;/color&gt;</v>
      </c>
      <c r="AO194" s="74" t="str">
        <f>AJ194&amp;_xlfn.XLOOKUP(AK194,Sheet4!$E$50:$E$118,Sheet4!$G$50:$G$118,"",)</f>
        <v>HP+&lt;color=#47d110&gt;85500&lt;/color&gt;</v>
      </c>
    </row>
    <row r="195" spans="12:41" x14ac:dyDescent="0.15">
      <c r="L195">
        <f t="shared" si="33"/>
        <v>30252</v>
      </c>
      <c r="M195">
        <v>52</v>
      </c>
      <c r="N195" s="79">
        <v>52</v>
      </c>
      <c r="O195" s="82">
        <v>3012</v>
      </c>
      <c r="P195" s="82">
        <v>2007</v>
      </c>
      <c r="Q195" s="82"/>
      <c r="R195" s="124">
        <f t="shared" si="39"/>
        <v>0.6</v>
      </c>
      <c r="S195" s="88">
        <v>2</v>
      </c>
      <c r="T195" s="89">
        <v>2</v>
      </c>
      <c r="U195" s="88">
        <v>0</v>
      </c>
      <c r="V195">
        <f t="shared" si="40"/>
        <v>3</v>
      </c>
      <c r="W195" t="str" cm="1">
        <f t="array" ref="W195">"{5,1,"&amp;T195&amp;","&amp;_xlfn.CEILING.MATH(INDEX($E$5:$J$10,T195,V195)*R195,100)&amp;",0}"</f>
        <v>{5,1,2,16200,0}</v>
      </c>
      <c r="X195" t="str" cm="1">
        <f t="array" ref="X195">IF(U195=0,"","{5,1,"&amp;U195-3&amp;","&amp;INDEX($E$5:$J$10,U195,V195)/10&amp;",1}")</f>
        <v/>
      </c>
      <c r="Y195" t="str">
        <f t="array" ref="Y195">[1]!LKnum(W195:X195)</f>
        <v>{{5,1,2,16200,0}}</v>
      </c>
      <c r="Z195">
        <v>0</v>
      </c>
      <c r="AA195">
        <f t="array" ref="AA195">INT(IF(U195=0,0,INDEX($E$20:$J$25,U195,V195))+INDEX($E$20:$J$25,T195,V195))</f>
        <v>40500</v>
      </c>
      <c r="AB195" t="str" cm="1">
        <f t="array" ref="AB195">INDEX(A$5:A$10,$T195)&amp;"&lt;color=#47d110&gt;"&amp;_xlfn.CEILING.MATH(INDEX($E$5:$J$10,T195,V195)*R195,100)&amp;"&lt;/color&gt;"</f>
        <v>防御+&lt;color=#47d110&gt;16200&lt;/color&gt;</v>
      </c>
      <c r="AC195" t="str" cm="1">
        <f t="array" ref="AC195">INDEX(B$5:B$10,$T195)&amp;"&lt;color=#47d110&gt;"&amp;_xlfn.CEILING.MATH(INDEX($E$5:$J$10,T195,V195)*R195,100)&amp;"&lt;/color&gt;"</f>
        <v>防禦+&lt;color=#47d110&gt;16200&lt;/color&gt;</v>
      </c>
      <c r="AD195" t="str" cm="1">
        <f t="array" ref="AD195">INDEX(C$5:C$10,$T195)&amp;"&lt;color=#47d110&gt;"&amp;_xlfn.CEILING.MATH(INDEX($E$5:$J$10,T195,V195)*R195,100)&amp;"&lt;/color&gt;"</f>
        <v>DEF+&lt;color=#47d110&gt;16200&lt;/color&gt;</v>
      </c>
      <c r="AE195" t="str">
        <f t="array" ref="AE195">IF($U195=0,"",","&amp;INDEX(A$5:A$10,$U195)&amp;INDEX($E$34:$J$39,$U195,$V195))</f>
        <v/>
      </c>
      <c r="AF195" t="str">
        <f t="array" ref="AF195">IF($U195=0,"",","&amp;INDEX(B$5:B$10,$U195)&amp;INDEX($E$34:$J$39,$U195,$V195))</f>
        <v/>
      </c>
      <c r="AG195" t="str">
        <f t="array" ref="AG195">IF($U195=0,"",","&amp;INDEX(C$5:C$10,$U195)&amp;INDEX($E$34:$J$39,$U195,$V195))</f>
        <v/>
      </c>
      <c r="AH195" t="str">
        <f t="shared" si="34"/>
        <v>防御+&lt;color=#47d110&gt;16200&lt;/color&gt;</v>
      </c>
      <c r="AI195" t="str">
        <f t="shared" si="35"/>
        <v>防禦+&lt;color=#47d110&gt;16200&lt;/color&gt;</v>
      </c>
      <c r="AJ195" t="str">
        <f t="shared" si="36"/>
        <v>DEF+&lt;color=#47d110&gt;16200&lt;/color&gt;</v>
      </c>
      <c r="AL195" t="str">
        <f>_xlfn.XLOOKUP(AK195,Sheet4!$E$50:$E$118,Sheet4!$F$50:$F$118,"",)</f>
        <v/>
      </c>
      <c r="AM195" s="74" t="str">
        <f t="shared" si="37"/>
        <v>防御+&lt;color=#47d110&gt;16200&lt;/color&gt;</v>
      </c>
      <c r="AN195" s="74" t="str">
        <f t="shared" si="38"/>
        <v>防禦+&lt;color=#47d110&gt;16200&lt;/color&gt;</v>
      </c>
      <c r="AO195" s="74" t="str">
        <f>AJ195&amp;_xlfn.XLOOKUP(AK195,Sheet4!$E$50:$E$118,Sheet4!$G$50:$G$118,"",)</f>
        <v>DEF+&lt;color=#47d110&gt;16200&lt;/color&gt;</v>
      </c>
    </row>
    <row r="196" spans="12:41" x14ac:dyDescent="0.15">
      <c r="L196">
        <f t="shared" ref="L196:L259" si="41">(S196&amp;M196)+0+V196*10000</f>
        <v>30253</v>
      </c>
      <c r="M196">
        <v>53</v>
      </c>
      <c r="N196" s="79">
        <v>53</v>
      </c>
      <c r="O196" s="82">
        <v>3020</v>
      </c>
      <c r="P196" s="82">
        <v>3001</v>
      </c>
      <c r="Q196" s="82"/>
      <c r="R196" s="124">
        <f t="shared" si="39"/>
        <v>0.7</v>
      </c>
      <c r="S196" s="88">
        <v>2</v>
      </c>
      <c r="T196" s="89">
        <v>2</v>
      </c>
      <c r="U196" s="88">
        <v>0</v>
      </c>
      <c r="V196">
        <f t="shared" si="40"/>
        <v>3</v>
      </c>
      <c r="W196" t="str" cm="1">
        <f t="array" ref="W196">"{5,1,"&amp;T196&amp;","&amp;_xlfn.CEILING.MATH(INDEX($E$5:$J$10,T196,V196)*R196,100)&amp;",0}"</f>
        <v>{5,1,2,18900,0}</v>
      </c>
      <c r="X196" t="str" cm="1">
        <f t="array" ref="X196">IF(U196=0,"","{5,1,"&amp;U196-3&amp;","&amp;INDEX($E$5:$J$10,U196,V196)/10&amp;",1}")</f>
        <v/>
      </c>
      <c r="Y196" t="str">
        <f t="array" ref="Y196">[1]!LKnum(W196:X196)</f>
        <v>{{5,1,2,18900,0}}</v>
      </c>
      <c r="Z196">
        <v>0</v>
      </c>
      <c r="AA196">
        <f t="array" ref="AA196">INT(IF(U196=0,0,INDEX($E$20:$J$25,U196,V196))+INDEX($E$20:$J$25,T196,V196))</f>
        <v>40500</v>
      </c>
      <c r="AB196" t="str" cm="1">
        <f t="array" ref="AB196">INDEX(A$5:A$10,$T196)&amp;"&lt;color=#47d110&gt;"&amp;_xlfn.CEILING.MATH(INDEX($E$5:$J$10,T196,V196)*R196,100)&amp;"&lt;/color&gt;"</f>
        <v>防御+&lt;color=#47d110&gt;18900&lt;/color&gt;</v>
      </c>
      <c r="AC196" t="str" cm="1">
        <f t="array" ref="AC196">INDEX(B$5:B$10,$T196)&amp;"&lt;color=#47d110&gt;"&amp;_xlfn.CEILING.MATH(INDEX($E$5:$J$10,T196,V196)*R196,100)&amp;"&lt;/color&gt;"</f>
        <v>防禦+&lt;color=#47d110&gt;18900&lt;/color&gt;</v>
      </c>
      <c r="AD196" t="str" cm="1">
        <f t="array" ref="AD196">INDEX(C$5:C$10,$T196)&amp;"&lt;color=#47d110&gt;"&amp;_xlfn.CEILING.MATH(INDEX($E$5:$J$10,T196,V196)*R196,100)&amp;"&lt;/color&gt;"</f>
        <v>DEF+&lt;color=#47d110&gt;18900&lt;/color&gt;</v>
      </c>
      <c r="AE196" t="str">
        <f t="array" ref="AE196">IF($U196=0,"",","&amp;INDEX(A$5:A$10,$U196)&amp;INDEX($E$34:$J$39,$U196,$V196))</f>
        <v/>
      </c>
      <c r="AF196" t="str">
        <f t="array" ref="AF196">IF($U196=0,"",","&amp;INDEX(B$5:B$10,$U196)&amp;INDEX($E$34:$J$39,$U196,$V196))</f>
        <v/>
      </c>
      <c r="AG196" t="str">
        <f t="array" ref="AG196">IF($U196=0,"",","&amp;INDEX(C$5:C$10,$U196)&amp;INDEX($E$34:$J$39,$U196,$V196))</f>
        <v/>
      </c>
      <c r="AH196" t="str">
        <f t="shared" si="34"/>
        <v>防御+&lt;color=#47d110&gt;18900&lt;/color&gt;</v>
      </c>
      <c r="AI196" t="str">
        <f t="shared" si="35"/>
        <v>防禦+&lt;color=#47d110&gt;18900&lt;/color&gt;</v>
      </c>
      <c r="AJ196" t="str">
        <f t="shared" si="36"/>
        <v>DEF+&lt;color=#47d110&gt;18900&lt;/color&gt;</v>
      </c>
      <c r="AL196" t="str">
        <f>_xlfn.XLOOKUP(AK196,Sheet4!$E$50:$E$118,Sheet4!$F$50:$F$118,"",)</f>
        <v/>
      </c>
      <c r="AM196" s="74" t="str">
        <f t="shared" si="37"/>
        <v>防御+&lt;color=#47d110&gt;18900&lt;/color&gt;</v>
      </c>
      <c r="AN196" s="74" t="str">
        <f t="shared" si="38"/>
        <v>防禦+&lt;color=#47d110&gt;18900&lt;/color&gt;</v>
      </c>
      <c r="AO196" s="74" t="str">
        <f>AJ196&amp;_xlfn.XLOOKUP(AK196,Sheet4!$E$50:$E$118,Sheet4!$G$50:$G$118,"",)</f>
        <v>DEF+&lt;color=#47d110&gt;18900&lt;/color&gt;</v>
      </c>
    </row>
    <row r="197" spans="12:41" x14ac:dyDescent="0.15">
      <c r="L197">
        <f t="shared" si="41"/>
        <v>30254</v>
      </c>
      <c r="M197">
        <v>54</v>
      </c>
      <c r="N197" s="81">
        <v>54</v>
      </c>
      <c r="O197" s="82">
        <v>2007</v>
      </c>
      <c r="P197" s="82">
        <v>2006</v>
      </c>
      <c r="Q197" s="82"/>
      <c r="R197" s="124">
        <f t="shared" si="39"/>
        <v>0.45</v>
      </c>
      <c r="S197" s="88">
        <v>2</v>
      </c>
      <c r="T197" s="89">
        <v>2</v>
      </c>
      <c r="U197" s="88">
        <v>0</v>
      </c>
      <c r="V197">
        <f t="shared" si="40"/>
        <v>3</v>
      </c>
      <c r="W197" t="str" cm="1">
        <f t="array" ref="W197">"{5,1,"&amp;T197&amp;","&amp;_xlfn.CEILING.MATH(INDEX($E$5:$J$10,T197,V197)*R197,100)&amp;",0}"</f>
        <v>{5,1,2,12200,0}</v>
      </c>
      <c r="X197" t="str" cm="1">
        <f t="array" ref="X197">IF(U197=0,"","{5,1,"&amp;U197-3&amp;","&amp;INDEX($E$5:$J$10,U197,V197)/10&amp;",1}")</f>
        <v/>
      </c>
      <c r="Y197" t="str">
        <f t="array" ref="Y197">[1]!LKnum(W197:X197)</f>
        <v>{{5,1,2,12200,0}}</v>
      </c>
      <c r="Z197">
        <v>0</v>
      </c>
      <c r="AA197">
        <f t="array" ref="AA197">INT(IF(U197=0,0,INDEX($E$20:$J$25,U197,V197))+INDEX($E$20:$J$25,T197,V197))</f>
        <v>40500</v>
      </c>
      <c r="AB197" t="str" cm="1">
        <f t="array" ref="AB197">INDEX(A$5:A$10,$T197)&amp;"&lt;color=#47d110&gt;"&amp;_xlfn.CEILING.MATH(INDEX($E$5:$J$10,T197,V197)*R197,100)&amp;"&lt;/color&gt;"</f>
        <v>防御+&lt;color=#47d110&gt;12200&lt;/color&gt;</v>
      </c>
      <c r="AC197" t="str" cm="1">
        <f t="array" ref="AC197">INDEX(B$5:B$10,$T197)&amp;"&lt;color=#47d110&gt;"&amp;_xlfn.CEILING.MATH(INDEX($E$5:$J$10,T197,V197)*R197,100)&amp;"&lt;/color&gt;"</f>
        <v>防禦+&lt;color=#47d110&gt;12200&lt;/color&gt;</v>
      </c>
      <c r="AD197" t="str" cm="1">
        <f t="array" ref="AD197">INDEX(C$5:C$10,$T197)&amp;"&lt;color=#47d110&gt;"&amp;_xlfn.CEILING.MATH(INDEX($E$5:$J$10,T197,V197)*R197,100)&amp;"&lt;/color&gt;"</f>
        <v>DEF+&lt;color=#47d110&gt;12200&lt;/color&gt;</v>
      </c>
      <c r="AE197" t="str">
        <f t="array" ref="AE197">IF($U197=0,"",","&amp;INDEX(A$5:A$10,$U197)&amp;INDEX($E$34:$J$39,$U197,$V197))</f>
        <v/>
      </c>
      <c r="AF197" t="str">
        <f t="array" ref="AF197">IF($U197=0,"",","&amp;INDEX(B$5:B$10,$U197)&amp;INDEX($E$34:$J$39,$U197,$V197))</f>
        <v/>
      </c>
      <c r="AG197" t="str">
        <f t="array" ref="AG197">IF($U197=0,"",","&amp;INDEX(C$5:C$10,$U197)&amp;INDEX($E$34:$J$39,$U197,$V197))</f>
        <v/>
      </c>
      <c r="AH197" t="str">
        <f t="shared" ref="AH197:AH260" si="42">AB197&amp;AE197</f>
        <v>防御+&lt;color=#47d110&gt;12200&lt;/color&gt;</v>
      </c>
      <c r="AI197" t="str">
        <f t="shared" ref="AI197:AI260" si="43">AC197&amp;AF197</f>
        <v>防禦+&lt;color=#47d110&gt;12200&lt;/color&gt;</v>
      </c>
      <c r="AJ197" t="str">
        <f t="shared" ref="AJ197:AJ260" si="44">AD197&amp;AG197</f>
        <v>DEF+&lt;color=#47d110&gt;12200&lt;/color&gt;</v>
      </c>
      <c r="AL197" t="str">
        <f>_xlfn.XLOOKUP(AK197,Sheet4!$E$50:$E$118,Sheet4!$F$50:$F$118,"",)</f>
        <v/>
      </c>
      <c r="AM197" s="74" t="str">
        <f t="shared" ref="AM197:AM260" si="45">AH197&amp;$AL197</f>
        <v>防御+&lt;color=#47d110&gt;12200&lt;/color&gt;</v>
      </c>
      <c r="AN197" s="74" t="str">
        <f t="shared" ref="AN197:AN260" si="46">AI197&amp;$AL197</f>
        <v>防禦+&lt;color=#47d110&gt;12200&lt;/color&gt;</v>
      </c>
      <c r="AO197" s="74" t="str">
        <f>AJ197&amp;_xlfn.XLOOKUP(AK197,Sheet4!$E$50:$E$118,Sheet4!$G$50:$G$118,"",)</f>
        <v>DEF+&lt;color=#47d110&gt;12200&lt;/color&gt;</v>
      </c>
    </row>
    <row r="198" spans="12:41" x14ac:dyDescent="0.15">
      <c r="L198">
        <f t="shared" si="41"/>
        <v>30255</v>
      </c>
      <c r="M198">
        <v>55</v>
      </c>
      <c r="N198" s="79">
        <v>55</v>
      </c>
      <c r="O198" s="82">
        <v>3020</v>
      </c>
      <c r="P198" s="82">
        <v>3005</v>
      </c>
      <c r="Q198" s="82"/>
      <c r="R198" s="124">
        <f t="shared" si="39"/>
        <v>0.7</v>
      </c>
      <c r="S198" s="88">
        <v>2</v>
      </c>
      <c r="T198" s="89">
        <v>2</v>
      </c>
      <c r="U198" s="88">
        <v>0</v>
      </c>
      <c r="V198">
        <f t="shared" si="40"/>
        <v>3</v>
      </c>
      <c r="W198" t="str" cm="1">
        <f t="array" ref="W198">"{5,1,"&amp;T198&amp;","&amp;_xlfn.CEILING.MATH(INDEX($E$5:$J$10,T198,V198)*R198,100)&amp;",0}"</f>
        <v>{5,1,2,18900,0}</v>
      </c>
      <c r="X198" t="str" cm="1">
        <f t="array" ref="X198">IF(U198=0,"","{5,1,"&amp;U198-3&amp;","&amp;INDEX($E$5:$J$10,U198,V198)/10&amp;",1}")</f>
        <v/>
      </c>
      <c r="Y198" t="str">
        <f t="array" ref="Y198">[1]!LKnum(W198:X198)</f>
        <v>{{5,1,2,18900,0}}</v>
      </c>
      <c r="Z198">
        <v>0</v>
      </c>
      <c r="AA198">
        <f t="array" ref="AA198">INT(IF(U198=0,0,INDEX($E$20:$J$25,U198,V198))+INDEX($E$20:$J$25,T198,V198))</f>
        <v>40500</v>
      </c>
      <c r="AB198" t="str" cm="1">
        <f t="array" ref="AB198">INDEX(A$5:A$10,$T198)&amp;"&lt;color=#47d110&gt;"&amp;_xlfn.CEILING.MATH(INDEX($E$5:$J$10,T198,V198)*R198,100)&amp;"&lt;/color&gt;"</f>
        <v>防御+&lt;color=#47d110&gt;18900&lt;/color&gt;</v>
      </c>
      <c r="AC198" t="str" cm="1">
        <f t="array" ref="AC198">INDEX(B$5:B$10,$T198)&amp;"&lt;color=#47d110&gt;"&amp;_xlfn.CEILING.MATH(INDEX($E$5:$J$10,T198,V198)*R198,100)&amp;"&lt;/color&gt;"</f>
        <v>防禦+&lt;color=#47d110&gt;18900&lt;/color&gt;</v>
      </c>
      <c r="AD198" t="str" cm="1">
        <f t="array" ref="AD198">INDEX(C$5:C$10,$T198)&amp;"&lt;color=#47d110&gt;"&amp;_xlfn.CEILING.MATH(INDEX($E$5:$J$10,T198,V198)*R198,100)&amp;"&lt;/color&gt;"</f>
        <v>DEF+&lt;color=#47d110&gt;18900&lt;/color&gt;</v>
      </c>
      <c r="AE198" t="str">
        <f t="array" ref="AE198">IF($U198=0,"",","&amp;INDEX(A$5:A$10,$U198)&amp;INDEX($E$34:$J$39,$U198,$V198))</f>
        <v/>
      </c>
      <c r="AF198" t="str">
        <f t="array" ref="AF198">IF($U198=0,"",","&amp;INDEX(B$5:B$10,$U198)&amp;INDEX($E$34:$J$39,$U198,$V198))</f>
        <v/>
      </c>
      <c r="AG198" t="str">
        <f t="array" ref="AG198">IF($U198=0,"",","&amp;INDEX(C$5:C$10,$U198)&amp;INDEX($E$34:$J$39,$U198,$V198))</f>
        <v/>
      </c>
      <c r="AH198" t="str">
        <f t="shared" si="42"/>
        <v>防御+&lt;color=#47d110&gt;18900&lt;/color&gt;</v>
      </c>
      <c r="AI198" t="str">
        <f t="shared" si="43"/>
        <v>防禦+&lt;color=#47d110&gt;18900&lt;/color&gt;</v>
      </c>
      <c r="AJ198" t="str">
        <f t="shared" si="44"/>
        <v>DEF+&lt;color=#47d110&gt;18900&lt;/color&gt;</v>
      </c>
      <c r="AL198" t="str">
        <f>_xlfn.XLOOKUP(AK198,Sheet4!$E$50:$E$118,Sheet4!$F$50:$F$118,"",)</f>
        <v/>
      </c>
      <c r="AM198" s="74" t="str">
        <f t="shared" si="45"/>
        <v>防御+&lt;color=#47d110&gt;18900&lt;/color&gt;</v>
      </c>
      <c r="AN198" s="74" t="str">
        <f t="shared" si="46"/>
        <v>防禦+&lt;color=#47d110&gt;18900&lt;/color&gt;</v>
      </c>
      <c r="AO198" s="74" t="str">
        <f>AJ198&amp;_xlfn.XLOOKUP(AK198,Sheet4!$E$50:$E$118,Sheet4!$G$50:$G$118,"",)</f>
        <v>DEF+&lt;color=#47d110&gt;18900&lt;/color&gt;</v>
      </c>
    </row>
    <row r="199" spans="12:41" x14ac:dyDescent="0.15">
      <c r="L199">
        <f t="shared" si="41"/>
        <v>30256</v>
      </c>
      <c r="M199">
        <v>56</v>
      </c>
      <c r="N199" s="81">
        <v>56</v>
      </c>
      <c r="O199" s="82">
        <v>3003</v>
      </c>
      <c r="P199" s="84">
        <v>2017</v>
      </c>
      <c r="Q199" s="82"/>
      <c r="R199" s="124">
        <f t="shared" si="39"/>
        <v>0.6</v>
      </c>
      <c r="S199" s="88">
        <v>2</v>
      </c>
      <c r="T199" s="89">
        <v>2</v>
      </c>
      <c r="U199" s="88">
        <v>0</v>
      </c>
      <c r="V199">
        <f t="shared" si="40"/>
        <v>3</v>
      </c>
      <c r="W199" t="str" cm="1">
        <f t="array" ref="W199">"{5,1,"&amp;T199&amp;","&amp;_xlfn.CEILING.MATH(INDEX($E$5:$J$10,T199,V199)*R199,100)&amp;",0}"</f>
        <v>{5,1,2,16200,0}</v>
      </c>
      <c r="X199" t="str" cm="1">
        <f t="array" ref="X199">IF(U199=0,"","{5,1,"&amp;U199-3&amp;","&amp;INDEX($E$5:$J$10,U199,V199)/10&amp;",1}")</f>
        <v/>
      </c>
      <c r="Y199" t="str">
        <f t="array" ref="Y199">[1]!LKnum(W199:X199)</f>
        <v>{{5,1,2,16200,0}}</v>
      </c>
      <c r="Z199">
        <v>0</v>
      </c>
      <c r="AA199">
        <f t="array" ref="AA199">INT(IF(U199=0,0,INDEX($E$20:$J$25,U199,V199))+INDEX($E$20:$J$25,T199,V199))</f>
        <v>40500</v>
      </c>
      <c r="AB199" t="str" cm="1">
        <f t="array" ref="AB199">INDEX(A$5:A$10,$T199)&amp;"&lt;color=#47d110&gt;"&amp;_xlfn.CEILING.MATH(INDEX($E$5:$J$10,T199,V199)*R199,100)&amp;"&lt;/color&gt;"</f>
        <v>防御+&lt;color=#47d110&gt;16200&lt;/color&gt;</v>
      </c>
      <c r="AC199" t="str" cm="1">
        <f t="array" ref="AC199">INDEX(B$5:B$10,$T199)&amp;"&lt;color=#47d110&gt;"&amp;_xlfn.CEILING.MATH(INDEX($E$5:$J$10,T199,V199)*R199,100)&amp;"&lt;/color&gt;"</f>
        <v>防禦+&lt;color=#47d110&gt;16200&lt;/color&gt;</v>
      </c>
      <c r="AD199" t="str" cm="1">
        <f t="array" ref="AD199">INDEX(C$5:C$10,$T199)&amp;"&lt;color=#47d110&gt;"&amp;_xlfn.CEILING.MATH(INDEX($E$5:$J$10,T199,V199)*R199,100)&amp;"&lt;/color&gt;"</f>
        <v>DEF+&lt;color=#47d110&gt;16200&lt;/color&gt;</v>
      </c>
      <c r="AE199" t="str">
        <f t="array" ref="AE199">IF($U199=0,"",","&amp;INDEX(A$5:A$10,$U199)&amp;INDEX($E$34:$J$39,$U199,$V199))</f>
        <v/>
      </c>
      <c r="AF199" t="str">
        <f t="array" ref="AF199">IF($U199=0,"",","&amp;INDEX(B$5:B$10,$U199)&amp;INDEX($E$34:$J$39,$U199,$V199))</f>
        <v/>
      </c>
      <c r="AG199" t="str">
        <f t="array" ref="AG199">IF($U199=0,"",","&amp;INDEX(C$5:C$10,$U199)&amp;INDEX($E$34:$J$39,$U199,$V199))</f>
        <v/>
      </c>
      <c r="AH199" t="str">
        <f t="shared" si="42"/>
        <v>防御+&lt;color=#47d110&gt;16200&lt;/color&gt;</v>
      </c>
      <c r="AI199" t="str">
        <f t="shared" si="43"/>
        <v>防禦+&lt;color=#47d110&gt;16200&lt;/color&gt;</v>
      </c>
      <c r="AJ199" t="str">
        <f t="shared" si="44"/>
        <v>DEF+&lt;color=#47d110&gt;16200&lt;/color&gt;</v>
      </c>
      <c r="AL199" t="str">
        <f>_xlfn.XLOOKUP(AK199,Sheet4!$E$50:$E$118,Sheet4!$F$50:$F$118,"",)</f>
        <v/>
      </c>
      <c r="AM199" s="74" t="str">
        <f t="shared" si="45"/>
        <v>防御+&lt;color=#47d110&gt;16200&lt;/color&gt;</v>
      </c>
      <c r="AN199" s="74" t="str">
        <f t="shared" si="46"/>
        <v>防禦+&lt;color=#47d110&gt;16200&lt;/color&gt;</v>
      </c>
      <c r="AO199" s="74" t="str">
        <f>AJ199&amp;_xlfn.XLOOKUP(AK199,Sheet4!$E$50:$E$118,Sheet4!$G$50:$G$118,"",)</f>
        <v>DEF+&lt;color=#47d110&gt;16200&lt;/color&gt;</v>
      </c>
    </row>
    <row r="200" spans="12:41" x14ac:dyDescent="0.15">
      <c r="L200">
        <f t="shared" si="41"/>
        <v>30257</v>
      </c>
      <c r="M200">
        <v>57</v>
      </c>
      <c r="N200" s="79">
        <v>57</v>
      </c>
      <c r="O200" s="82">
        <v>2013</v>
      </c>
      <c r="P200" s="82">
        <v>2008</v>
      </c>
      <c r="Q200" s="82"/>
      <c r="R200" s="124">
        <f t="shared" si="39"/>
        <v>0.45</v>
      </c>
      <c r="S200" s="88">
        <v>2</v>
      </c>
      <c r="T200" s="89">
        <v>3</v>
      </c>
      <c r="U200" s="88">
        <v>0</v>
      </c>
      <c r="V200">
        <f t="shared" si="40"/>
        <v>3</v>
      </c>
      <c r="W200" t="str" cm="1">
        <f t="array" ref="W200">"{5,1,"&amp;T200&amp;","&amp;_xlfn.CEILING.MATH(INDEX($E$5:$J$10,T200,V200)*R200,100)&amp;",0}"</f>
        <v>{5,1,3,85500,0}</v>
      </c>
      <c r="X200" t="str" cm="1">
        <f t="array" ref="X200">IF(U200=0,"","{5,1,"&amp;U200-3&amp;","&amp;INDEX($E$5:$J$10,U200,V200)/10&amp;",1}")</f>
        <v/>
      </c>
      <c r="Y200" t="str">
        <f t="array" ref="Y200">[1]!LKnum(W200:X200)</f>
        <v>{{5,1,3,85500,0}}</v>
      </c>
      <c r="Z200">
        <v>8</v>
      </c>
      <c r="AA200">
        <f t="array" ref="AA200">INT(IF(U200=0,0,INDEX($E$20:$J$25,U200,V200))+INDEX($E$20:$J$25,T200,V200))</f>
        <v>24700</v>
      </c>
      <c r="AB200" t="str" cm="1">
        <f t="array" ref="AB200">INDEX(A$5:A$10,$T200)&amp;"&lt;color=#47d110&gt;"&amp;_xlfn.CEILING.MATH(INDEX($E$5:$J$10,T200,V200)*R200,100)&amp;"&lt;/color&gt;"</f>
        <v>血量+&lt;color=#47d110&gt;85500&lt;/color&gt;</v>
      </c>
      <c r="AC200" t="str" cm="1">
        <f t="array" ref="AC200">INDEX(B$5:B$10,$T200)&amp;"&lt;color=#47d110&gt;"&amp;_xlfn.CEILING.MATH(INDEX($E$5:$J$10,T200,V200)*R200,100)&amp;"&lt;/color&gt;"</f>
        <v>血量+&lt;color=#47d110&gt;85500&lt;/color&gt;</v>
      </c>
      <c r="AD200" t="str" cm="1">
        <f t="array" ref="AD200">INDEX(C$5:C$10,$T200)&amp;"&lt;color=#47d110&gt;"&amp;_xlfn.CEILING.MATH(INDEX($E$5:$J$10,T200,V200)*R200,100)&amp;"&lt;/color&gt;"</f>
        <v>HP+&lt;color=#47d110&gt;85500&lt;/color&gt;</v>
      </c>
      <c r="AE200" t="str">
        <f t="array" ref="AE200">IF($U200=0,"",","&amp;INDEX(A$5:A$10,$U200)&amp;INDEX($E$34:$J$39,$U200,$V200))</f>
        <v/>
      </c>
      <c r="AF200" t="str">
        <f t="array" ref="AF200">IF($U200=0,"",","&amp;INDEX(B$5:B$10,$U200)&amp;INDEX($E$34:$J$39,$U200,$V200))</f>
        <v/>
      </c>
      <c r="AG200" t="str">
        <f t="array" ref="AG200">IF($U200=0,"",","&amp;INDEX(C$5:C$10,$U200)&amp;INDEX($E$34:$J$39,$U200,$V200))</f>
        <v/>
      </c>
      <c r="AH200" t="str">
        <f t="shared" si="42"/>
        <v>血量+&lt;color=#47d110&gt;85500&lt;/color&gt;</v>
      </c>
      <c r="AI200" t="str">
        <f t="shared" si="43"/>
        <v>血量+&lt;color=#47d110&gt;85500&lt;/color&gt;</v>
      </c>
      <c r="AJ200" t="str">
        <f t="shared" si="44"/>
        <v>HP+&lt;color=#47d110&gt;85500&lt;/color&gt;</v>
      </c>
      <c r="AL200" t="str">
        <f>_xlfn.XLOOKUP(AK200,Sheet4!$E$50:$E$118,Sheet4!$F$50:$F$118,"",)</f>
        <v/>
      </c>
      <c r="AM200" s="74" t="str">
        <f t="shared" si="45"/>
        <v>血量+&lt;color=#47d110&gt;85500&lt;/color&gt;</v>
      </c>
      <c r="AN200" s="74" t="str">
        <f t="shared" si="46"/>
        <v>血量+&lt;color=#47d110&gt;85500&lt;/color&gt;</v>
      </c>
      <c r="AO200" s="74" t="str">
        <f>AJ200&amp;_xlfn.XLOOKUP(AK200,Sheet4!$E$50:$E$118,Sheet4!$G$50:$G$118,"",)</f>
        <v>HP+&lt;color=#47d110&gt;85500&lt;/color&gt;</v>
      </c>
    </row>
    <row r="201" spans="12:41" x14ac:dyDescent="0.15">
      <c r="L201">
        <f t="shared" si="41"/>
        <v>30258</v>
      </c>
      <c r="M201">
        <v>58</v>
      </c>
      <c r="N201" s="79">
        <v>58</v>
      </c>
      <c r="O201" s="82">
        <v>3004</v>
      </c>
      <c r="P201" s="82">
        <v>2000</v>
      </c>
      <c r="Q201" s="82"/>
      <c r="R201" s="124">
        <f t="shared" si="39"/>
        <v>0.6</v>
      </c>
      <c r="S201" s="88">
        <v>2</v>
      </c>
      <c r="T201" s="89">
        <v>1</v>
      </c>
      <c r="U201" s="88">
        <v>0</v>
      </c>
      <c r="V201">
        <f t="shared" si="40"/>
        <v>3</v>
      </c>
      <c r="W201" t="str" cm="1">
        <f t="array" ref="W201">"{5,1,"&amp;T201&amp;","&amp;_xlfn.CEILING.MATH(INDEX($E$5:$J$10,T201,V201)*R201,100)&amp;",0}"</f>
        <v>{5,1,1,13200,0}</v>
      </c>
      <c r="X201" t="str" cm="1">
        <f t="array" ref="X201">IF(U201=0,"","{5,1,"&amp;U201-3&amp;","&amp;INDEX($E$5:$J$10,U201,V201)/10&amp;",1}")</f>
        <v/>
      </c>
      <c r="Y201" t="str">
        <f t="array" ref="Y201">[1]!LKnum(W201:X201)</f>
        <v>{{5,1,1,13200,0}}</v>
      </c>
      <c r="Z201">
        <v>8</v>
      </c>
      <c r="AA201">
        <f t="array" ref="AA201">INT(IF(U201=0,0,INDEX($E$20:$J$25,U201,V201))+INDEX($E$20:$J$25,T201,V201))</f>
        <v>22000</v>
      </c>
      <c r="AB201" t="str" cm="1">
        <f t="array" ref="AB201">INDEX(A$5:A$10,$T201)&amp;"&lt;color=#47d110&gt;"&amp;_xlfn.CEILING.MATH(INDEX($E$5:$J$10,T201,V201)*R201,100)&amp;"&lt;/color&gt;"</f>
        <v>攻击+&lt;color=#47d110&gt;13200&lt;/color&gt;</v>
      </c>
      <c r="AC201" t="str" cm="1">
        <f t="array" ref="AC201">INDEX(B$5:B$10,$T201)&amp;"&lt;color=#47d110&gt;"&amp;_xlfn.CEILING.MATH(INDEX($E$5:$J$10,T201,V201)*R201,100)&amp;"&lt;/color&gt;"</f>
        <v>攻擊+&lt;color=#47d110&gt;13200&lt;/color&gt;</v>
      </c>
      <c r="AD201" t="str" cm="1">
        <f t="array" ref="AD201">INDEX(C$5:C$10,$T201)&amp;"&lt;color=#47d110&gt;"&amp;_xlfn.CEILING.MATH(INDEX($E$5:$J$10,T201,V201)*R201,100)&amp;"&lt;/color&gt;"</f>
        <v>ATK+&lt;color=#47d110&gt;13200&lt;/color&gt;</v>
      </c>
      <c r="AE201" t="str">
        <f t="array" ref="AE201">IF($U201=0,"",","&amp;INDEX(A$5:A$10,$U201)&amp;INDEX($E$34:$J$39,$U201,$V201))</f>
        <v/>
      </c>
      <c r="AF201" t="str">
        <f t="array" ref="AF201">IF($U201=0,"",","&amp;INDEX(B$5:B$10,$U201)&amp;INDEX($E$34:$J$39,$U201,$V201))</f>
        <v/>
      </c>
      <c r="AG201" t="str">
        <f t="array" ref="AG201">IF($U201=0,"",","&amp;INDEX(C$5:C$10,$U201)&amp;INDEX($E$34:$J$39,$U201,$V201))</f>
        <v/>
      </c>
      <c r="AH201" t="str">
        <f t="shared" si="42"/>
        <v>攻击+&lt;color=#47d110&gt;13200&lt;/color&gt;</v>
      </c>
      <c r="AI201" t="str">
        <f t="shared" si="43"/>
        <v>攻擊+&lt;color=#47d110&gt;13200&lt;/color&gt;</v>
      </c>
      <c r="AJ201" t="str">
        <f t="shared" si="44"/>
        <v>ATK+&lt;color=#47d110&gt;13200&lt;/color&gt;</v>
      </c>
      <c r="AL201" t="str">
        <f>_xlfn.XLOOKUP(AK201,Sheet4!$E$50:$E$118,Sheet4!$F$50:$F$118,"",)</f>
        <v/>
      </c>
      <c r="AM201" s="74" t="str">
        <f t="shared" si="45"/>
        <v>攻击+&lt;color=#47d110&gt;13200&lt;/color&gt;</v>
      </c>
      <c r="AN201" s="74" t="str">
        <f t="shared" si="46"/>
        <v>攻擊+&lt;color=#47d110&gt;13200&lt;/color&gt;</v>
      </c>
      <c r="AO201" s="74" t="str">
        <f>AJ201&amp;_xlfn.XLOOKUP(AK201,Sheet4!$E$50:$E$118,Sheet4!$G$50:$G$118,"",)</f>
        <v>ATK+&lt;color=#47d110&gt;13200&lt;/color&gt;</v>
      </c>
    </row>
    <row r="202" spans="12:41" x14ac:dyDescent="0.15">
      <c r="L202">
        <f t="shared" si="41"/>
        <v>30259</v>
      </c>
      <c r="M202">
        <v>59</v>
      </c>
      <c r="N202" s="79">
        <v>59</v>
      </c>
      <c r="O202" s="82">
        <v>3015</v>
      </c>
      <c r="P202" s="82">
        <v>2009</v>
      </c>
      <c r="Q202" s="82"/>
      <c r="R202" s="124">
        <f t="shared" si="39"/>
        <v>0.6</v>
      </c>
      <c r="S202" s="88">
        <v>2</v>
      </c>
      <c r="T202" s="89">
        <v>2</v>
      </c>
      <c r="U202" s="88">
        <v>0</v>
      </c>
      <c r="V202">
        <f t="shared" si="40"/>
        <v>3</v>
      </c>
      <c r="W202" t="str" cm="1">
        <f t="array" ref="W202">"{5,1,"&amp;T202&amp;","&amp;_xlfn.CEILING.MATH(INDEX($E$5:$J$10,T202,V202)*R202,100)&amp;",0}"</f>
        <v>{5,1,2,16200,0}</v>
      </c>
      <c r="X202" t="str" cm="1">
        <f t="array" ref="X202">IF(U202=0,"","{5,1,"&amp;U202-3&amp;","&amp;INDEX($E$5:$J$10,U202,V202)/10&amp;",1}")</f>
        <v/>
      </c>
      <c r="Y202" t="str">
        <f t="array" ref="Y202">[1]!LKnum(W202:X202)</f>
        <v>{{5,1,2,16200,0}}</v>
      </c>
      <c r="Z202">
        <v>8</v>
      </c>
      <c r="AA202">
        <f t="array" ref="AA202">INT(IF(U202=0,0,INDEX($E$20:$J$25,U202,V202))+INDEX($E$20:$J$25,T202,V202))</f>
        <v>40500</v>
      </c>
      <c r="AB202" t="str" cm="1">
        <f t="array" ref="AB202">INDEX(A$5:A$10,$T202)&amp;"&lt;color=#47d110&gt;"&amp;_xlfn.CEILING.MATH(INDEX($E$5:$J$10,T202,V202)*R202,100)&amp;"&lt;/color&gt;"</f>
        <v>防御+&lt;color=#47d110&gt;16200&lt;/color&gt;</v>
      </c>
      <c r="AC202" t="str" cm="1">
        <f t="array" ref="AC202">INDEX(B$5:B$10,$T202)&amp;"&lt;color=#47d110&gt;"&amp;_xlfn.CEILING.MATH(INDEX($E$5:$J$10,T202,V202)*R202,100)&amp;"&lt;/color&gt;"</f>
        <v>防禦+&lt;color=#47d110&gt;16200&lt;/color&gt;</v>
      </c>
      <c r="AD202" t="str" cm="1">
        <f t="array" ref="AD202">INDEX(C$5:C$10,$T202)&amp;"&lt;color=#47d110&gt;"&amp;_xlfn.CEILING.MATH(INDEX($E$5:$J$10,T202,V202)*R202,100)&amp;"&lt;/color&gt;"</f>
        <v>DEF+&lt;color=#47d110&gt;16200&lt;/color&gt;</v>
      </c>
      <c r="AE202" t="str">
        <f t="array" ref="AE202">IF($U202=0,"",","&amp;INDEX(A$5:A$10,$U202)&amp;INDEX($E$34:$J$39,$U202,$V202))</f>
        <v/>
      </c>
      <c r="AF202" t="str">
        <f t="array" ref="AF202">IF($U202=0,"",","&amp;INDEX(B$5:B$10,$U202)&amp;INDEX($E$34:$J$39,$U202,$V202))</f>
        <v/>
      </c>
      <c r="AG202" t="str">
        <f t="array" ref="AG202">IF($U202=0,"",","&amp;INDEX(C$5:C$10,$U202)&amp;INDEX($E$34:$J$39,$U202,$V202))</f>
        <v/>
      </c>
      <c r="AH202" t="str">
        <f t="shared" si="42"/>
        <v>防御+&lt;color=#47d110&gt;16200&lt;/color&gt;</v>
      </c>
      <c r="AI202" t="str">
        <f t="shared" si="43"/>
        <v>防禦+&lt;color=#47d110&gt;16200&lt;/color&gt;</v>
      </c>
      <c r="AJ202" t="str">
        <f t="shared" si="44"/>
        <v>DEF+&lt;color=#47d110&gt;16200&lt;/color&gt;</v>
      </c>
      <c r="AL202" t="str">
        <f>_xlfn.XLOOKUP(AK202,Sheet4!$E$50:$E$118,Sheet4!$F$50:$F$118,"",)</f>
        <v/>
      </c>
      <c r="AM202" s="74" t="str">
        <f t="shared" si="45"/>
        <v>防御+&lt;color=#47d110&gt;16200&lt;/color&gt;</v>
      </c>
      <c r="AN202" s="74" t="str">
        <f t="shared" si="46"/>
        <v>防禦+&lt;color=#47d110&gt;16200&lt;/color&gt;</v>
      </c>
      <c r="AO202" s="74" t="str">
        <f>AJ202&amp;_xlfn.XLOOKUP(AK202,Sheet4!$E$50:$E$118,Sheet4!$G$50:$G$118,"",)</f>
        <v>DEF+&lt;color=#47d110&gt;16200&lt;/color&gt;</v>
      </c>
    </row>
    <row r="203" spans="12:41" x14ac:dyDescent="0.15">
      <c r="L203">
        <f t="shared" si="41"/>
        <v>30260</v>
      </c>
      <c r="M203">
        <v>60</v>
      </c>
      <c r="N203" s="79">
        <v>60</v>
      </c>
      <c r="O203" s="82">
        <v>3021</v>
      </c>
      <c r="P203" s="82">
        <v>2016</v>
      </c>
      <c r="Q203" s="82"/>
      <c r="R203" s="124">
        <f t="shared" ref="R203:R266" si="47">R133</f>
        <v>0.6</v>
      </c>
      <c r="S203" s="88">
        <v>2</v>
      </c>
      <c r="T203" s="89">
        <v>1</v>
      </c>
      <c r="U203" s="88">
        <v>0</v>
      </c>
      <c r="V203">
        <f t="shared" ref="V203:V266" si="48">V133+1</f>
        <v>3</v>
      </c>
      <c r="W203" t="str" cm="1">
        <f t="array" ref="W203">"{5,1,"&amp;T203&amp;","&amp;_xlfn.CEILING.MATH(INDEX($E$5:$J$10,T203,V203)*R203,100)&amp;",0}"</f>
        <v>{5,1,1,13200,0}</v>
      </c>
      <c r="X203" t="str" cm="1">
        <f t="array" ref="X203">IF(U203=0,"","{5,1,"&amp;U203-3&amp;","&amp;INDEX($E$5:$J$10,U203,V203)/10&amp;",1}")</f>
        <v/>
      </c>
      <c r="Y203" t="str">
        <f t="array" ref="Y203">[1]!LKnum(W203:X203)</f>
        <v>{{5,1,1,13200,0}}</v>
      </c>
      <c r="Z203">
        <v>8</v>
      </c>
      <c r="AA203">
        <f t="array" ref="AA203">INT(IF(U203=0,0,INDEX($E$20:$J$25,U203,V203))+INDEX($E$20:$J$25,T203,V203))</f>
        <v>22000</v>
      </c>
      <c r="AB203" t="str" cm="1">
        <f t="array" ref="AB203">INDEX(A$5:A$10,$T203)&amp;"&lt;color=#47d110&gt;"&amp;_xlfn.CEILING.MATH(INDEX($E$5:$J$10,T203,V203)*R203,100)&amp;"&lt;/color&gt;"</f>
        <v>攻击+&lt;color=#47d110&gt;13200&lt;/color&gt;</v>
      </c>
      <c r="AC203" t="str" cm="1">
        <f t="array" ref="AC203">INDEX(B$5:B$10,$T203)&amp;"&lt;color=#47d110&gt;"&amp;_xlfn.CEILING.MATH(INDEX($E$5:$J$10,T203,V203)*R203,100)&amp;"&lt;/color&gt;"</f>
        <v>攻擊+&lt;color=#47d110&gt;13200&lt;/color&gt;</v>
      </c>
      <c r="AD203" t="str" cm="1">
        <f t="array" ref="AD203">INDEX(C$5:C$10,$T203)&amp;"&lt;color=#47d110&gt;"&amp;_xlfn.CEILING.MATH(INDEX($E$5:$J$10,T203,V203)*R203,100)&amp;"&lt;/color&gt;"</f>
        <v>ATK+&lt;color=#47d110&gt;13200&lt;/color&gt;</v>
      </c>
      <c r="AE203" t="str">
        <f t="array" ref="AE203">IF($U203=0,"",","&amp;INDEX(A$5:A$10,$U203)&amp;INDEX($E$34:$J$39,$U203,$V203))</f>
        <v/>
      </c>
      <c r="AF203" t="str">
        <f t="array" ref="AF203">IF($U203=0,"",","&amp;INDEX(B$5:B$10,$U203)&amp;INDEX($E$34:$J$39,$U203,$V203))</f>
        <v/>
      </c>
      <c r="AG203" t="str">
        <f t="array" ref="AG203">IF($U203=0,"",","&amp;INDEX(C$5:C$10,$U203)&amp;INDEX($E$34:$J$39,$U203,$V203))</f>
        <v/>
      </c>
      <c r="AH203" t="str">
        <f t="shared" si="42"/>
        <v>攻击+&lt;color=#47d110&gt;13200&lt;/color&gt;</v>
      </c>
      <c r="AI203" t="str">
        <f t="shared" si="43"/>
        <v>攻擊+&lt;color=#47d110&gt;13200&lt;/color&gt;</v>
      </c>
      <c r="AJ203" t="str">
        <f t="shared" si="44"/>
        <v>ATK+&lt;color=#47d110&gt;13200&lt;/color&gt;</v>
      </c>
      <c r="AL203" t="str">
        <f>_xlfn.XLOOKUP(AK203,Sheet4!$E$50:$E$118,Sheet4!$F$50:$F$118,"",)</f>
        <v/>
      </c>
      <c r="AM203" s="74" t="str">
        <f t="shared" si="45"/>
        <v>攻击+&lt;color=#47d110&gt;13200&lt;/color&gt;</v>
      </c>
      <c r="AN203" s="74" t="str">
        <f t="shared" si="46"/>
        <v>攻擊+&lt;color=#47d110&gt;13200&lt;/color&gt;</v>
      </c>
      <c r="AO203" s="74" t="str">
        <f>AJ203&amp;_xlfn.XLOOKUP(AK203,Sheet4!$E$50:$E$118,Sheet4!$G$50:$G$118,"",)</f>
        <v>ATK+&lt;color=#47d110&gt;13200&lt;/color&gt;</v>
      </c>
    </row>
    <row r="204" spans="12:41" x14ac:dyDescent="0.15">
      <c r="L204">
        <f t="shared" si="41"/>
        <v>30261</v>
      </c>
      <c r="M204">
        <v>61</v>
      </c>
      <c r="N204" s="79">
        <v>61</v>
      </c>
      <c r="O204" s="82">
        <v>3009</v>
      </c>
      <c r="P204" s="82">
        <v>3006</v>
      </c>
      <c r="Q204" s="82"/>
      <c r="R204" s="124">
        <f t="shared" si="47"/>
        <v>0.7</v>
      </c>
      <c r="S204" s="88">
        <v>2</v>
      </c>
      <c r="T204" s="89">
        <v>2</v>
      </c>
      <c r="U204" s="88">
        <v>0</v>
      </c>
      <c r="V204">
        <f t="shared" si="48"/>
        <v>3</v>
      </c>
      <c r="W204" t="str" cm="1">
        <f t="array" ref="W204">"{5,1,"&amp;T204&amp;","&amp;_xlfn.CEILING.MATH(INDEX($E$5:$J$10,T204,V204)*R204,100)&amp;",0}"</f>
        <v>{5,1,2,18900,0}</v>
      </c>
      <c r="X204" t="str" cm="1">
        <f t="array" ref="X204">IF(U204=0,"","{5,1,"&amp;U204-3&amp;","&amp;INDEX($E$5:$J$10,U204,V204)/10&amp;",1}")</f>
        <v/>
      </c>
      <c r="Y204" t="str">
        <f t="array" ref="Y204">[1]!LKnum(W204:X204)</f>
        <v>{{5,1,2,18900,0}}</v>
      </c>
      <c r="Z204" s="3">
        <v>16</v>
      </c>
      <c r="AA204">
        <f t="array" ref="AA204">INT(IF(U204=0,0,INDEX($E$20:$J$25,U204,V204))+INDEX($E$20:$J$25,T204,V204))</f>
        <v>40500</v>
      </c>
      <c r="AB204" t="str" cm="1">
        <f t="array" ref="AB204">INDEX(A$5:A$10,$T204)&amp;"&lt;color=#47d110&gt;"&amp;_xlfn.CEILING.MATH(INDEX($E$5:$J$10,T204,V204)*R204,100)&amp;"&lt;/color&gt;"</f>
        <v>防御+&lt;color=#47d110&gt;18900&lt;/color&gt;</v>
      </c>
      <c r="AC204" t="str" cm="1">
        <f t="array" ref="AC204">INDEX(B$5:B$10,$T204)&amp;"&lt;color=#47d110&gt;"&amp;_xlfn.CEILING.MATH(INDEX($E$5:$J$10,T204,V204)*R204,100)&amp;"&lt;/color&gt;"</f>
        <v>防禦+&lt;color=#47d110&gt;18900&lt;/color&gt;</v>
      </c>
      <c r="AD204" t="str" cm="1">
        <f t="array" ref="AD204">INDEX(C$5:C$10,$T204)&amp;"&lt;color=#47d110&gt;"&amp;_xlfn.CEILING.MATH(INDEX($E$5:$J$10,T204,V204)*R204,100)&amp;"&lt;/color&gt;"</f>
        <v>DEF+&lt;color=#47d110&gt;18900&lt;/color&gt;</v>
      </c>
      <c r="AE204" t="str">
        <f t="array" ref="AE204">IF($U204=0,"",","&amp;INDEX(A$5:A$10,$U204)&amp;INDEX($E$34:$J$39,$U204,$V204))</f>
        <v/>
      </c>
      <c r="AF204" t="str">
        <f t="array" ref="AF204">IF($U204=0,"",","&amp;INDEX(B$5:B$10,$U204)&amp;INDEX($E$34:$J$39,$U204,$V204))</f>
        <v/>
      </c>
      <c r="AG204" t="str">
        <f t="array" ref="AG204">IF($U204=0,"",","&amp;INDEX(C$5:C$10,$U204)&amp;INDEX($E$34:$J$39,$U204,$V204))</f>
        <v/>
      </c>
      <c r="AH204" t="str">
        <f t="shared" si="42"/>
        <v>防御+&lt;color=#47d110&gt;18900&lt;/color&gt;</v>
      </c>
      <c r="AI204" t="str">
        <f t="shared" si="43"/>
        <v>防禦+&lt;color=#47d110&gt;18900&lt;/color&gt;</v>
      </c>
      <c r="AJ204" t="str">
        <f t="shared" si="44"/>
        <v>DEF+&lt;color=#47d110&gt;18900&lt;/color&gt;</v>
      </c>
      <c r="AL204" t="str">
        <f>_xlfn.XLOOKUP(AK204,Sheet4!$E$50:$E$118,Sheet4!$F$50:$F$118,"",)</f>
        <v/>
      </c>
      <c r="AM204" s="74" t="str">
        <f t="shared" si="45"/>
        <v>防御+&lt;color=#47d110&gt;18900&lt;/color&gt;</v>
      </c>
      <c r="AN204" s="74" t="str">
        <f t="shared" si="46"/>
        <v>防禦+&lt;color=#47d110&gt;18900&lt;/color&gt;</v>
      </c>
      <c r="AO204" s="74" t="str">
        <f>AJ204&amp;_xlfn.XLOOKUP(AK204,Sheet4!$E$50:$E$118,Sheet4!$G$50:$G$118,"",)</f>
        <v>DEF+&lt;color=#47d110&gt;18900&lt;/color&gt;</v>
      </c>
    </row>
    <row r="205" spans="12:41" x14ac:dyDescent="0.15">
      <c r="L205">
        <f t="shared" si="41"/>
        <v>30262</v>
      </c>
      <c r="M205">
        <v>62</v>
      </c>
      <c r="N205" s="79">
        <v>62</v>
      </c>
      <c r="O205" s="82">
        <v>3013</v>
      </c>
      <c r="P205" s="82">
        <v>2004</v>
      </c>
      <c r="Q205" s="82"/>
      <c r="R205" s="124">
        <f t="shared" si="47"/>
        <v>0.6</v>
      </c>
      <c r="S205" s="88">
        <v>2</v>
      </c>
      <c r="T205" s="89">
        <v>1</v>
      </c>
      <c r="U205" s="88">
        <v>0</v>
      </c>
      <c r="V205">
        <f t="shared" si="48"/>
        <v>3</v>
      </c>
      <c r="W205" t="str" cm="1">
        <f t="array" ref="W205">"{5,1,"&amp;T205&amp;","&amp;_xlfn.CEILING.MATH(INDEX($E$5:$J$10,T205,V205)*R205,100)&amp;",0}"</f>
        <v>{5,1,1,13200,0}</v>
      </c>
      <c r="X205" t="str" cm="1">
        <f t="array" ref="X205">IF(U205=0,"","{5,1,"&amp;U205-3&amp;","&amp;INDEX($E$5:$J$10,U205,V205)/10&amp;",1}")</f>
        <v/>
      </c>
      <c r="Y205" t="str">
        <f t="array" ref="Y205">[1]!LKnum(W205:X205)</f>
        <v>{{5,1,1,13200,0}}</v>
      </c>
      <c r="Z205" s="3">
        <v>16</v>
      </c>
      <c r="AA205">
        <f t="array" ref="AA205">INT(IF(U205=0,0,INDEX($E$20:$J$25,U205,V205))+INDEX($E$20:$J$25,T205,V205))</f>
        <v>22000</v>
      </c>
      <c r="AB205" t="str" cm="1">
        <f t="array" ref="AB205">INDEX(A$5:A$10,$T205)&amp;"&lt;color=#47d110&gt;"&amp;_xlfn.CEILING.MATH(INDEX($E$5:$J$10,T205,V205)*R205,100)&amp;"&lt;/color&gt;"</f>
        <v>攻击+&lt;color=#47d110&gt;13200&lt;/color&gt;</v>
      </c>
      <c r="AC205" t="str" cm="1">
        <f t="array" ref="AC205">INDEX(B$5:B$10,$T205)&amp;"&lt;color=#47d110&gt;"&amp;_xlfn.CEILING.MATH(INDEX($E$5:$J$10,T205,V205)*R205,100)&amp;"&lt;/color&gt;"</f>
        <v>攻擊+&lt;color=#47d110&gt;13200&lt;/color&gt;</v>
      </c>
      <c r="AD205" t="str" cm="1">
        <f t="array" ref="AD205">INDEX(C$5:C$10,$T205)&amp;"&lt;color=#47d110&gt;"&amp;_xlfn.CEILING.MATH(INDEX($E$5:$J$10,T205,V205)*R205,100)&amp;"&lt;/color&gt;"</f>
        <v>ATK+&lt;color=#47d110&gt;13200&lt;/color&gt;</v>
      </c>
      <c r="AE205" t="str">
        <f t="array" ref="AE205">IF($U205=0,"",","&amp;INDEX(A$5:A$10,$U205)&amp;INDEX($E$34:$J$39,$U205,$V205))</f>
        <v/>
      </c>
      <c r="AF205" t="str">
        <f t="array" ref="AF205">IF($U205=0,"",","&amp;INDEX(B$5:B$10,$U205)&amp;INDEX($E$34:$J$39,$U205,$V205))</f>
        <v/>
      </c>
      <c r="AG205" t="str">
        <f t="array" ref="AG205">IF($U205=0,"",","&amp;INDEX(C$5:C$10,$U205)&amp;INDEX($E$34:$J$39,$U205,$V205))</f>
        <v/>
      </c>
      <c r="AH205" t="str">
        <f t="shared" si="42"/>
        <v>攻击+&lt;color=#47d110&gt;13200&lt;/color&gt;</v>
      </c>
      <c r="AI205" t="str">
        <f t="shared" si="43"/>
        <v>攻擊+&lt;color=#47d110&gt;13200&lt;/color&gt;</v>
      </c>
      <c r="AJ205" t="str">
        <f t="shared" si="44"/>
        <v>ATK+&lt;color=#47d110&gt;13200&lt;/color&gt;</v>
      </c>
      <c r="AL205" t="str">
        <f>_xlfn.XLOOKUP(AK205,Sheet4!$E$50:$E$118,Sheet4!$F$50:$F$118,"",)</f>
        <v/>
      </c>
      <c r="AM205" s="74" t="str">
        <f t="shared" si="45"/>
        <v>攻击+&lt;color=#47d110&gt;13200&lt;/color&gt;</v>
      </c>
      <c r="AN205" s="74" t="str">
        <f t="shared" si="46"/>
        <v>攻擊+&lt;color=#47d110&gt;13200&lt;/color&gt;</v>
      </c>
      <c r="AO205" s="74" t="str">
        <f>AJ205&amp;_xlfn.XLOOKUP(AK205,Sheet4!$E$50:$E$118,Sheet4!$G$50:$G$118,"",)</f>
        <v>ATK+&lt;color=#47d110&gt;13200&lt;/color&gt;</v>
      </c>
    </row>
    <row r="206" spans="12:41" x14ac:dyDescent="0.15">
      <c r="L206">
        <f t="shared" si="41"/>
        <v>30263</v>
      </c>
      <c r="M206">
        <v>63</v>
      </c>
      <c r="N206" s="79">
        <v>63</v>
      </c>
      <c r="O206" s="82">
        <v>3018</v>
      </c>
      <c r="P206" s="82">
        <v>2003</v>
      </c>
      <c r="Q206" s="82"/>
      <c r="R206" s="124">
        <f t="shared" si="47"/>
        <v>0.6</v>
      </c>
      <c r="S206" s="94">
        <v>2</v>
      </c>
      <c r="T206" s="89">
        <v>2</v>
      </c>
      <c r="U206" s="88">
        <v>0</v>
      </c>
      <c r="V206">
        <f t="shared" si="48"/>
        <v>3</v>
      </c>
      <c r="W206" t="str" cm="1">
        <f t="array" ref="W206">"{5,1,"&amp;T206&amp;","&amp;_xlfn.CEILING.MATH(INDEX($E$5:$J$10,T206,V206)*R206,100)&amp;",0}"</f>
        <v>{5,1,2,16200,0}</v>
      </c>
      <c r="X206" t="str" cm="1">
        <f t="array" ref="X206">IF(U206=0,"","{5,1,"&amp;U206-3&amp;","&amp;INDEX($E$5:$J$10,U206,V206)/10&amp;",1}")</f>
        <v/>
      </c>
      <c r="Y206" t="str">
        <f t="array" ref="Y206">[1]!LKnum(W206:X206)</f>
        <v>{{5,1,2,16200,0}}</v>
      </c>
      <c r="Z206" s="3">
        <v>12</v>
      </c>
      <c r="AA206">
        <f t="array" ref="AA206">INT(IF(U206=0,0,INDEX($E$20:$J$25,U206,V206))+INDEX($E$20:$J$25,T206,V206))</f>
        <v>40500</v>
      </c>
      <c r="AB206" t="str" cm="1">
        <f t="array" ref="AB206">INDEX(A$5:A$10,$T206)&amp;"&lt;color=#47d110&gt;"&amp;_xlfn.CEILING.MATH(INDEX($E$5:$J$10,T206,V206)*R206,100)&amp;"&lt;/color&gt;"</f>
        <v>防御+&lt;color=#47d110&gt;16200&lt;/color&gt;</v>
      </c>
      <c r="AC206" t="str" cm="1">
        <f t="array" ref="AC206">INDEX(B$5:B$10,$T206)&amp;"&lt;color=#47d110&gt;"&amp;_xlfn.CEILING.MATH(INDEX($E$5:$J$10,T206,V206)*R206,100)&amp;"&lt;/color&gt;"</f>
        <v>防禦+&lt;color=#47d110&gt;16200&lt;/color&gt;</v>
      </c>
      <c r="AD206" t="str" cm="1">
        <f t="array" ref="AD206">INDEX(C$5:C$10,$T206)&amp;"&lt;color=#47d110&gt;"&amp;_xlfn.CEILING.MATH(INDEX($E$5:$J$10,T206,V206)*R206,100)&amp;"&lt;/color&gt;"</f>
        <v>DEF+&lt;color=#47d110&gt;16200&lt;/color&gt;</v>
      </c>
      <c r="AE206" t="str">
        <f t="array" ref="AE206">IF($U206=0,"",","&amp;INDEX(A$5:A$10,$U206)&amp;INDEX($E$34:$J$39,$U206,$V206))</f>
        <v/>
      </c>
      <c r="AF206" t="str">
        <f t="array" ref="AF206">IF($U206=0,"",","&amp;INDEX(B$5:B$10,$U206)&amp;INDEX($E$34:$J$39,$U206,$V206))</f>
        <v/>
      </c>
      <c r="AG206" t="str">
        <f t="array" ref="AG206">IF($U206=0,"",","&amp;INDEX(C$5:C$10,$U206)&amp;INDEX($E$34:$J$39,$U206,$V206))</f>
        <v/>
      </c>
      <c r="AH206" t="str">
        <f t="shared" si="42"/>
        <v>防御+&lt;color=#47d110&gt;16200&lt;/color&gt;</v>
      </c>
      <c r="AI206" t="str">
        <f t="shared" si="43"/>
        <v>防禦+&lt;color=#47d110&gt;16200&lt;/color&gt;</v>
      </c>
      <c r="AJ206" t="str">
        <f t="shared" si="44"/>
        <v>DEF+&lt;color=#47d110&gt;16200&lt;/color&gt;</v>
      </c>
      <c r="AL206" t="str">
        <f>_xlfn.XLOOKUP(AK206,Sheet4!$E$50:$E$118,Sheet4!$F$50:$F$118,"",)</f>
        <v/>
      </c>
      <c r="AM206" s="74" t="str">
        <f t="shared" si="45"/>
        <v>防御+&lt;color=#47d110&gt;16200&lt;/color&gt;</v>
      </c>
      <c r="AN206" s="74" t="str">
        <f t="shared" si="46"/>
        <v>防禦+&lt;color=#47d110&gt;16200&lt;/color&gt;</v>
      </c>
      <c r="AO206" s="74" t="str">
        <f>AJ206&amp;_xlfn.XLOOKUP(AK206,Sheet4!$E$50:$E$118,Sheet4!$G$50:$G$118,"",)</f>
        <v>DEF+&lt;color=#47d110&gt;16200&lt;/color&gt;</v>
      </c>
    </row>
    <row r="207" spans="12:41" x14ac:dyDescent="0.15">
      <c r="L207">
        <f t="shared" si="41"/>
        <v>30264</v>
      </c>
      <c r="M207">
        <v>64</v>
      </c>
      <c r="N207" s="79">
        <v>64</v>
      </c>
      <c r="O207" s="82">
        <v>3000</v>
      </c>
      <c r="P207" s="82">
        <v>1017</v>
      </c>
      <c r="Q207" s="82"/>
      <c r="R207" s="124">
        <f t="shared" si="47"/>
        <v>0.45</v>
      </c>
      <c r="S207" s="94">
        <v>2</v>
      </c>
      <c r="T207" s="89">
        <v>2</v>
      </c>
      <c r="U207" s="88">
        <v>0</v>
      </c>
      <c r="V207">
        <f t="shared" si="48"/>
        <v>3</v>
      </c>
      <c r="W207" t="str" cm="1">
        <f t="array" ref="W207">"{5,1,"&amp;T207&amp;","&amp;_xlfn.CEILING.MATH(INDEX($E$5:$J$10,T207,V207)*R207,100)&amp;",0}"</f>
        <v>{5,1,2,12200,0}</v>
      </c>
      <c r="X207" t="str" cm="1">
        <f t="array" ref="X207">IF(U207=0,"","{5,1,"&amp;U207-3&amp;","&amp;INDEX($E$5:$J$10,U207,V207)/10&amp;",1}")</f>
        <v/>
      </c>
      <c r="Y207" t="str">
        <f t="array" ref="Y207">[1]!LKnum(W207:X207)</f>
        <v>{{5,1,2,12200,0}}</v>
      </c>
      <c r="Z207" s="3">
        <v>12</v>
      </c>
      <c r="AA207">
        <f t="array" ref="AA207">INT(IF(U207=0,0,INDEX($E$20:$J$25,U207,V207))+INDEX($E$20:$J$25,T207,V207))</f>
        <v>40500</v>
      </c>
      <c r="AB207" t="str" cm="1">
        <f t="array" ref="AB207">INDEX(A$5:A$10,$T207)&amp;"&lt;color=#47d110&gt;"&amp;_xlfn.CEILING.MATH(INDEX($E$5:$J$10,T207,V207)*R207,100)&amp;"&lt;/color&gt;"</f>
        <v>防御+&lt;color=#47d110&gt;12200&lt;/color&gt;</v>
      </c>
      <c r="AC207" t="str" cm="1">
        <f t="array" ref="AC207">INDEX(B$5:B$10,$T207)&amp;"&lt;color=#47d110&gt;"&amp;_xlfn.CEILING.MATH(INDEX($E$5:$J$10,T207,V207)*R207,100)&amp;"&lt;/color&gt;"</f>
        <v>防禦+&lt;color=#47d110&gt;12200&lt;/color&gt;</v>
      </c>
      <c r="AD207" t="str" cm="1">
        <f t="array" ref="AD207">INDEX(C$5:C$10,$T207)&amp;"&lt;color=#47d110&gt;"&amp;_xlfn.CEILING.MATH(INDEX($E$5:$J$10,T207,V207)*R207,100)&amp;"&lt;/color&gt;"</f>
        <v>DEF+&lt;color=#47d110&gt;12200&lt;/color&gt;</v>
      </c>
      <c r="AE207" t="str">
        <f t="array" ref="AE207">IF($U207=0,"",","&amp;INDEX(A$5:A$10,$U207)&amp;INDEX($E$34:$J$39,$U207,$V207))</f>
        <v/>
      </c>
      <c r="AF207" t="str">
        <f t="array" ref="AF207">IF($U207=0,"",","&amp;INDEX(B$5:B$10,$U207)&amp;INDEX($E$34:$J$39,$U207,$V207))</f>
        <v/>
      </c>
      <c r="AG207" t="str">
        <f t="array" ref="AG207">IF($U207=0,"",","&amp;INDEX(C$5:C$10,$U207)&amp;INDEX($E$34:$J$39,$U207,$V207))</f>
        <v/>
      </c>
      <c r="AH207" t="str">
        <f t="shared" si="42"/>
        <v>防御+&lt;color=#47d110&gt;12200&lt;/color&gt;</v>
      </c>
      <c r="AI207" t="str">
        <f t="shared" si="43"/>
        <v>防禦+&lt;color=#47d110&gt;12200&lt;/color&gt;</v>
      </c>
      <c r="AJ207" t="str">
        <f t="shared" si="44"/>
        <v>DEF+&lt;color=#47d110&gt;12200&lt;/color&gt;</v>
      </c>
      <c r="AL207" t="str">
        <f>_xlfn.XLOOKUP(AK207,Sheet4!$E$50:$E$118,Sheet4!$F$50:$F$118,"",)</f>
        <v/>
      </c>
      <c r="AM207" s="74" t="str">
        <f t="shared" si="45"/>
        <v>防御+&lt;color=#47d110&gt;12200&lt;/color&gt;</v>
      </c>
      <c r="AN207" s="74" t="str">
        <f t="shared" si="46"/>
        <v>防禦+&lt;color=#47d110&gt;12200&lt;/color&gt;</v>
      </c>
      <c r="AO207" s="74" t="str">
        <f>AJ207&amp;_xlfn.XLOOKUP(AK207,Sheet4!$E$50:$E$118,Sheet4!$G$50:$G$118,"",)</f>
        <v>DEF+&lt;color=#47d110&gt;12200&lt;/color&gt;</v>
      </c>
    </row>
    <row r="208" spans="12:41" x14ac:dyDescent="0.15">
      <c r="L208">
        <f t="shared" si="41"/>
        <v>30265</v>
      </c>
      <c r="M208">
        <v>65</v>
      </c>
      <c r="N208" s="79">
        <v>65</v>
      </c>
      <c r="O208" s="82">
        <v>3010</v>
      </c>
      <c r="P208" s="82">
        <v>2011</v>
      </c>
      <c r="Q208" s="82"/>
      <c r="R208" s="124">
        <f t="shared" si="47"/>
        <v>0.6</v>
      </c>
      <c r="S208" s="94">
        <v>2</v>
      </c>
      <c r="T208" s="89">
        <v>2</v>
      </c>
      <c r="U208" s="88">
        <v>0</v>
      </c>
      <c r="V208">
        <f t="shared" si="48"/>
        <v>3</v>
      </c>
      <c r="W208" t="str" cm="1">
        <f t="array" ref="W208">"{5,1,"&amp;T208&amp;","&amp;_xlfn.CEILING.MATH(INDEX($E$5:$J$10,T208,V208)*R208,100)&amp;",0}"</f>
        <v>{5,1,2,16200,0}</v>
      </c>
      <c r="X208" t="str" cm="1">
        <f t="array" ref="X208">IF(U208=0,"","{5,1,"&amp;U208-3&amp;","&amp;INDEX($E$5:$J$10,U208,V208)/10&amp;",1}")</f>
        <v/>
      </c>
      <c r="Y208" t="str">
        <f t="array" ref="Y208">[1]!LKnum(W208:X208)</f>
        <v>{{5,1,2,16200,0}}</v>
      </c>
      <c r="Z208" s="3">
        <v>12</v>
      </c>
      <c r="AA208">
        <f t="array" ref="AA208">INT(IF(U208=0,0,INDEX($E$20:$J$25,U208,V208))+INDEX($E$20:$J$25,T208,V208))</f>
        <v>40500</v>
      </c>
      <c r="AB208" t="str" cm="1">
        <f t="array" ref="AB208">INDEX(A$5:A$10,$T208)&amp;"&lt;color=#47d110&gt;"&amp;_xlfn.CEILING.MATH(INDEX($E$5:$J$10,T208,V208)*R208,100)&amp;"&lt;/color&gt;"</f>
        <v>防御+&lt;color=#47d110&gt;16200&lt;/color&gt;</v>
      </c>
      <c r="AC208" t="str" cm="1">
        <f t="array" ref="AC208">INDEX(B$5:B$10,$T208)&amp;"&lt;color=#47d110&gt;"&amp;_xlfn.CEILING.MATH(INDEX($E$5:$J$10,T208,V208)*R208,100)&amp;"&lt;/color&gt;"</f>
        <v>防禦+&lt;color=#47d110&gt;16200&lt;/color&gt;</v>
      </c>
      <c r="AD208" t="str" cm="1">
        <f t="array" ref="AD208">INDEX(C$5:C$10,$T208)&amp;"&lt;color=#47d110&gt;"&amp;_xlfn.CEILING.MATH(INDEX($E$5:$J$10,T208,V208)*R208,100)&amp;"&lt;/color&gt;"</f>
        <v>DEF+&lt;color=#47d110&gt;16200&lt;/color&gt;</v>
      </c>
      <c r="AE208" t="str">
        <f t="array" ref="AE208">IF($U208=0,"",","&amp;INDEX(A$5:A$10,$U208)&amp;INDEX($E$34:$J$39,$U208,$V208))</f>
        <v/>
      </c>
      <c r="AF208" t="str">
        <f t="array" ref="AF208">IF($U208=0,"",","&amp;INDEX(B$5:B$10,$U208)&amp;INDEX($E$34:$J$39,$U208,$V208))</f>
        <v/>
      </c>
      <c r="AG208" t="str">
        <f t="array" ref="AG208">IF($U208=0,"",","&amp;INDEX(C$5:C$10,$U208)&amp;INDEX($E$34:$J$39,$U208,$V208))</f>
        <v/>
      </c>
      <c r="AH208" t="str">
        <f t="shared" si="42"/>
        <v>防御+&lt;color=#47d110&gt;16200&lt;/color&gt;</v>
      </c>
      <c r="AI208" t="str">
        <f t="shared" si="43"/>
        <v>防禦+&lt;color=#47d110&gt;16200&lt;/color&gt;</v>
      </c>
      <c r="AJ208" t="str">
        <f t="shared" si="44"/>
        <v>DEF+&lt;color=#47d110&gt;16200&lt;/color&gt;</v>
      </c>
      <c r="AL208" t="str">
        <f>_xlfn.XLOOKUP(AK208,Sheet4!$E$50:$E$118,Sheet4!$F$50:$F$118,"",)</f>
        <v/>
      </c>
      <c r="AM208" s="74" t="str">
        <f t="shared" si="45"/>
        <v>防御+&lt;color=#47d110&gt;16200&lt;/color&gt;</v>
      </c>
      <c r="AN208" s="74" t="str">
        <f t="shared" si="46"/>
        <v>防禦+&lt;color=#47d110&gt;16200&lt;/color&gt;</v>
      </c>
      <c r="AO208" s="74" t="str">
        <f>AJ208&amp;_xlfn.XLOOKUP(AK208,Sheet4!$E$50:$E$118,Sheet4!$G$50:$G$118,"",)</f>
        <v>DEF+&lt;color=#47d110&gt;16200&lt;/color&gt;</v>
      </c>
    </row>
    <row r="209" spans="12:41" x14ac:dyDescent="0.15">
      <c r="L209">
        <f t="shared" si="41"/>
        <v>30266</v>
      </c>
      <c r="M209">
        <v>66</v>
      </c>
      <c r="N209" s="79">
        <v>66</v>
      </c>
      <c r="O209" s="82">
        <v>3012</v>
      </c>
      <c r="P209" s="82">
        <v>2005</v>
      </c>
      <c r="Q209" s="82"/>
      <c r="R209" s="124">
        <f t="shared" si="47"/>
        <v>0.6</v>
      </c>
      <c r="S209" s="88">
        <v>2</v>
      </c>
      <c r="T209" s="89">
        <v>3</v>
      </c>
      <c r="U209" s="88">
        <v>0</v>
      </c>
      <c r="V209">
        <f t="shared" si="48"/>
        <v>3</v>
      </c>
      <c r="W209" t="str" cm="1">
        <f t="array" ref="W209">"{5,1,"&amp;T209&amp;","&amp;_xlfn.CEILING.MATH(INDEX($E$5:$J$10,T209,V209)*R209,100)&amp;",0}"</f>
        <v>{5,1,3,114000,0}</v>
      </c>
      <c r="X209" t="str" cm="1">
        <f t="array" ref="X209">IF(U209=0,"","{5,1,"&amp;U209-3&amp;","&amp;INDEX($E$5:$J$10,U209,V209)/10&amp;",1}")</f>
        <v/>
      </c>
      <c r="Y209" t="str">
        <f t="array" ref="Y209">[1]!LKnum(W209:X209)</f>
        <v>{{5,1,3,114000,0}}</v>
      </c>
      <c r="Z209" s="3">
        <v>16</v>
      </c>
      <c r="AA209">
        <f t="array" ref="AA209">INT(IF(U209=0,0,INDEX($E$20:$J$25,U209,V209))+INDEX($E$20:$J$25,T209,V209))</f>
        <v>24700</v>
      </c>
      <c r="AB209" t="str" cm="1">
        <f t="array" ref="AB209">INDEX(A$5:A$10,$T209)&amp;"&lt;color=#47d110&gt;"&amp;_xlfn.CEILING.MATH(INDEX($E$5:$J$10,T209,V209)*R209,100)&amp;"&lt;/color&gt;"</f>
        <v>血量+&lt;color=#47d110&gt;114000&lt;/color&gt;</v>
      </c>
      <c r="AC209" t="str" cm="1">
        <f t="array" ref="AC209">INDEX(B$5:B$10,$T209)&amp;"&lt;color=#47d110&gt;"&amp;_xlfn.CEILING.MATH(INDEX($E$5:$J$10,T209,V209)*R209,100)&amp;"&lt;/color&gt;"</f>
        <v>血量+&lt;color=#47d110&gt;114000&lt;/color&gt;</v>
      </c>
      <c r="AD209" t="str" cm="1">
        <f t="array" ref="AD209">INDEX(C$5:C$10,$T209)&amp;"&lt;color=#47d110&gt;"&amp;_xlfn.CEILING.MATH(INDEX($E$5:$J$10,T209,V209)*R209,100)&amp;"&lt;/color&gt;"</f>
        <v>HP+&lt;color=#47d110&gt;114000&lt;/color&gt;</v>
      </c>
      <c r="AE209" t="str">
        <f t="array" ref="AE209">IF($U209=0,"",","&amp;INDEX(A$5:A$10,$U209)&amp;INDEX($E$34:$J$39,$U209,$V209))</f>
        <v/>
      </c>
      <c r="AF209" t="str">
        <f t="array" ref="AF209">IF($U209=0,"",","&amp;INDEX(B$5:B$10,$U209)&amp;INDEX($E$34:$J$39,$U209,$V209))</f>
        <v/>
      </c>
      <c r="AG209" t="str">
        <f t="array" ref="AG209">IF($U209=0,"",","&amp;INDEX(C$5:C$10,$U209)&amp;INDEX($E$34:$J$39,$U209,$V209))</f>
        <v/>
      </c>
      <c r="AH209" t="str">
        <f t="shared" si="42"/>
        <v>血量+&lt;color=#47d110&gt;114000&lt;/color&gt;</v>
      </c>
      <c r="AI209" t="str">
        <f t="shared" si="43"/>
        <v>血量+&lt;color=#47d110&gt;114000&lt;/color&gt;</v>
      </c>
      <c r="AJ209" t="str">
        <f t="shared" si="44"/>
        <v>HP+&lt;color=#47d110&gt;114000&lt;/color&gt;</v>
      </c>
      <c r="AL209" t="str">
        <f>_xlfn.XLOOKUP(AK209,Sheet4!$E$50:$E$118,Sheet4!$F$50:$F$118,"",)</f>
        <v/>
      </c>
      <c r="AM209" s="74" t="str">
        <f t="shared" si="45"/>
        <v>血量+&lt;color=#47d110&gt;114000&lt;/color&gt;</v>
      </c>
      <c r="AN209" s="74" t="str">
        <f t="shared" si="46"/>
        <v>血量+&lt;color=#47d110&gt;114000&lt;/color&gt;</v>
      </c>
      <c r="AO209" s="74" t="str">
        <f>AJ209&amp;_xlfn.XLOOKUP(AK209,Sheet4!$E$50:$E$118,Sheet4!$G$50:$G$118,"",)</f>
        <v>HP+&lt;color=#47d110&gt;114000&lt;/color&gt;</v>
      </c>
    </row>
    <row r="210" spans="12:41" x14ac:dyDescent="0.15">
      <c r="L210">
        <f t="shared" si="41"/>
        <v>30267</v>
      </c>
      <c r="M210">
        <v>67</v>
      </c>
      <c r="N210" s="79">
        <v>67</v>
      </c>
      <c r="O210" s="82">
        <v>3018</v>
      </c>
      <c r="P210" s="82">
        <v>2010</v>
      </c>
      <c r="Q210" s="82"/>
      <c r="R210" s="124">
        <f t="shared" si="47"/>
        <v>0.6</v>
      </c>
      <c r="S210" s="88">
        <v>2</v>
      </c>
      <c r="T210" s="89">
        <v>1</v>
      </c>
      <c r="U210" s="88">
        <v>0</v>
      </c>
      <c r="V210">
        <f t="shared" si="48"/>
        <v>3</v>
      </c>
      <c r="W210" t="str" cm="1">
        <f t="array" ref="W210">"{5,1,"&amp;T210&amp;","&amp;_xlfn.CEILING.MATH(INDEX($E$5:$J$10,T210,V210)*R210,100)&amp;",0}"</f>
        <v>{5,1,1,13200,0}</v>
      </c>
      <c r="X210" t="str" cm="1">
        <f t="array" ref="X210">IF(U210=0,"","{5,1,"&amp;U210-3&amp;","&amp;INDEX($E$5:$J$10,U210,V210)/10&amp;",1}")</f>
        <v/>
      </c>
      <c r="Y210" t="str">
        <f t="array" ref="Y210">[1]!LKnum(W210:X210)</f>
        <v>{{5,1,1,13200,0}}</v>
      </c>
      <c r="Z210" s="3">
        <v>16</v>
      </c>
      <c r="AA210">
        <f t="array" ref="AA210">INT(IF(U210=0,0,INDEX($E$20:$J$25,U210,V210))+INDEX($E$20:$J$25,T210,V210))</f>
        <v>22000</v>
      </c>
      <c r="AB210" t="str" cm="1">
        <f t="array" ref="AB210">INDEX(A$5:A$10,$T210)&amp;"&lt;color=#47d110&gt;"&amp;_xlfn.CEILING.MATH(INDEX($E$5:$J$10,T210,V210)*R210,100)&amp;"&lt;/color&gt;"</f>
        <v>攻击+&lt;color=#47d110&gt;13200&lt;/color&gt;</v>
      </c>
      <c r="AC210" t="str" cm="1">
        <f t="array" ref="AC210">INDEX(B$5:B$10,$T210)&amp;"&lt;color=#47d110&gt;"&amp;_xlfn.CEILING.MATH(INDEX($E$5:$J$10,T210,V210)*R210,100)&amp;"&lt;/color&gt;"</f>
        <v>攻擊+&lt;color=#47d110&gt;13200&lt;/color&gt;</v>
      </c>
      <c r="AD210" t="str" cm="1">
        <f t="array" ref="AD210">INDEX(C$5:C$10,$T210)&amp;"&lt;color=#47d110&gt;"&amp;_xlfn.CEILING.MATH(INDEX($E$5:$J$10,T210,V210)*R210,100)&amp;"&lt;/color&gt;"</f>
        <v>ATK+&lt;color=#47d110&gt;13200&lt;/color&gt;</v>
      </c>
      <c r="AE210" t="str">
        <f t="array" ref="AE210">IF($U210=0,"",","&amp;INDEX(A$5:A$10,$U210)&amp;INDEX($E$34:$J$39,$U210,$V210))</f>
        <v/>
      </c>
      <c r="AF210" t="str">
        <f t="array" ref="AF210">IF($U210=0,"",","&amp;INDEX(B$5:B$10,$U210)&amp;INDEX($E$34:$J$39,$U210,$V210))</f>
        <v/>
      </c>
      <c r="AG210" t="str">
        <f t="array" ref="AG210">IF($U210=0,"",","&amp;INDEX(C$5:C$10,$U210)&amp;INDEX($E$34:$J$39,$U210,$V210))</f>
        <v/>
      </c>
      <c r="AH210" t="str">
        <f t="shared" si="42"/>
        <v>攻击+&lt;color=#47d110&gt;13200&lt;/color&gt;</v>
      </c>
      <c r="AI210" t="str">
        <f t="shared" si="43"/>
        <v>攻擊+&lt;color=#47d110&gt;13200&lt;/color&gt;</v>
      </c>
      <c r="AJ210" t="str">
        <f t="shared" si="44"/>
        <v>ATK+&lt;color=#47d110&gt;13200&lt;/color&gt;</v>
      </c>
      <c r="AL210" t="str">
        <f>_xlfn.XLOOKUP(AK210,Sheet4!$E$50:$E$118,Sheet4!$F$50:$F$118,"",)</f>
        <v/>
      </c>
      <c r="AM210" s="74" t="str">
        <f t="shared" si="45"/>
        <v>攻击+&lt;color=#47d110&gt;13200&lt;/color&gt;</v>
      </c>
      <c r="AN210" s="74" t="str">
        <f t="shared" si="46"/>
        <v>攻擊+&lt;color=#47d110&gt;13200&lt;/color&gt;</v>
      </c>
      <c r="AO210" s="74" t="str">
        <f>AJ210&amp;_xlfn.XLOOKUP(AK210,Sheet4!$E$50:$E$118,Sheet4!$G$50:$G$118,"",)</f>
        <v>ATK+&lt;color=#47d110&gt;13200&lt;/color&gt;</v>
      </c>
    </row>
    <row r="211" spans="12:41" x14ac:dyDescent="0.15">
      <c r="L211">
        <f t="shared" si="41"/>
        <v>30268</v>
      </c>
      <c r="M211">
        <v>68</v>
      </c>
      <c r="N211" s="81">
        <v>68</v>
      </c>
      <c r="O211" s="82">
        <v>3017</v>
      </c>
      <c r="P211" s="82">
        <v>1017</v>
      </c>
      <c r="Q211" s="82"/>
      <c r="R211" s="124">
        <f t="shared" si="47"/>
        <v>0.45</v>
      </c>
      <c r="S211" s="88">
        <v>2</v>
      </c>
      <c r="T211" s="89">
        <v>1</v>
      </c>
      <c r="U211" s="88">
        <v>0</v>
      </c>
      <c r="V211">
        <f t="shared" si="48"/>
        <v>3</v>
      </c>
      <c r="W211" t="str" cm="1">
        <f t="array" ref="W211">"{5,1,"&amp;T211&amp;","&amp;_xlfn.CEILING.MATH(INDEX($E$5:$J$10,T211,V211)*R211,100)&amp;",0}"</f>
        <v>{5,1,1,9900,0}</v>
      </c>
      <c r="X211" t="str" cm="1">
        <f t="array" ref="X211">IF(U211=0,"","{5,1,"&amp;U211-3&amp;","&amp;INDEX($E$5:$J$10,U211,V211)/10&amp;",1}")</f>
        <v/>
      </c>
      <c r="Y211" t="str">
        <f t="array" ref="Y211">[1]!LKnum(W211:X211)</f>
        <v>{{5,1,1,9900,0}}</v>
      </c>
      <c r="Z211" s="3">
        <v>12</v>
      </c>
      <c r="AA211">
        <f t="array" ref="AA211">INT(IF(U211=0,0,INDEX($E$20:$J$25,U211,V211))+INDEX($E$20:$J$25,T211,V211))</f>
        <v>22000</v>
      </c>
      <c r="AB211" t="str" cm="1">
        <f t="array" ref="AB211">INDEX(A$5:A$10,$T211)&amp;"&lt;color=#47d110&gt;"&amp;_xlfn.CEILING.MATH(INDEX($E$5:$J$10,T211,V211)*R211,100)&amp;"&lt;/color&gt;"</f>
        <v>攻击+&lt;color=#47d110&gt;9900&lt;/color&gt;</v>
      </c>
      <c r="AC211" t="str" cm="1">
        <f t="array" ref="AC211">INDEX(B$5:B$10,$T211)&amp;"&lt;color=#47d110&gt;"&amp;_xlfn.CEILING.MATH(INDEX($E$5:$J$10,T211,V211)*R211,100)&amp;"&lt;/color&gt;"</f>
        <v>攻擊+&lt;color=#47d110&gt;9900&lt;/color&gt;</v>
      </c>
      <c r="AD211" t="str" cm="1">
        <f t="array" ref="AD211">INDEX(C$5:C$10,$T211)&amp;"&lt;color=#47d110&gt;"&amp;_xlfn.CEILING.MATH(INDEX($E$5:$J$10,T211,V211)*R211,100)&amp;"&lt;/color&gt;"</f>
        <v>ATK+&lt;color=#47d110&gt;9900&lt;/color&gt;</v>
      </c>
      <c r="AE211" t="str">
        <f t="array" ref="AE211">IF($U211=0,"",","&amp;INDEX(A$5:A$10,$U211)&amp;INDEX($E$34:$J$39,$U211,$V211))</f>
        <v/>
      </c>
      <c r="AF211" t="str">
        <f t="array" ref="AF211">IF($U211=0,"",","&amp;INDEX(B$5:B$10,$U211)&amp;INDEX($E$34:$J$39,$U211,$V211))</f>
        <v/>
      </c>
      <c r="AG211" t="str">
        <f t="array" ref="AG211">IF($U211=0,"",","&amp;INDEX(C$5:C$10,$U211)&amp;INDEX($E$34:$J$39,$U211,$V211))</f>
        <v/>
      </c>
      <c r="AH211" t="str">
        <f t="shared" si="42"/>
        <v>攻击+&lt;color=#47d110&gt;9900&lt;/color&gt;</v>
      </c>
      <c r="AI211" t="str">
        <f t="shared" si="43"/>
        <v>攻擊+&lt;color=#47d110&gt;9900&lt;/color&gt;</v>
      </c>
      <c r="AJ211" t="str">
        <f t="shared" si="44"/>
        <v>ATK+&lt;color=#47d110&gt;9900&lt;/color&gt;</v>
      </c>
      <c r="AL211" t="str">
        <f>_xlfn.XLOOKUP(AK211,Sheet4!$E$50:$E$118,Sheet4!$F$50:$F$118,"",)</f>
        <v/>
      </c>
      <c r="AM211" s="74" t="str">
        <f t="shared" si="45"/>
        <v>攻击+&lt;color=#47d110&gt;9900&lt;/color&gt;</v>
      </c>
      <c r="AN211" s="74" t="str">
        <f t="shared" si="46"/>
        <v>攻擊+&lt;color=#47d110&gt;9900&lt;/color&gt;</v>
      </c>
      <c r="AO211" s="74" t="str">
        <f>AJ211&amp;_xlfn.XLOOKUP(AK211,Sheet4!$E$50:$E$118,Sheet4!$G$50:$G$118,"",)</f>
        <v>ATK+&lt;color=#47d110&gt;9900&lt;/color&gt;</v>
      </c>
    </row>
    <row r="212" spans="12:41" x14ac:dyDescent="0.15">
      <c r="L212">
        <f t="shared" si="41"/>
        <v>30269</v>
      </c>
      <c r="M212">
        <v>69</v>
      </c>
      <c r="N212" s="79">
        <v>69</v>
      </c>
      <c r="O212" s="83">
        <v>2012</v>
      </c>
      <c r="P212" s="83">
        <v>2011</v>
      </c>
      <c r="Q212" s="83"/>
      <c r="R212" s="124">
        <f t="shared" si="47"/>
        <v>0.45</v>
      </c>
      <c r="S212" s="88">
        <v>2</v>
      </c>
      <c r="T212" s="89">
        <v>2</v>
      </c>
      <c r="U212" s="88">
        <v>0</v>
      </c>
      <c r="V212">
        <f t="shared" si="48"/>
        <v>3</v>
      </c>
      <c r="W212" t="str" cm="1">
        <f t="array" ref="W212">"{5,1,"&amp;T212&amp;","&amp;_xlfn.CEILING.MATH(INDEX($E$5:$J$10,T212,V212)*R212,100)&amp;",0}"</f>
        <v>{5,1,2,12200,0}</v>
      </c>
      <c r="X212" t="str" cm="1">
        <f t="array" ref="X212">IF(U212=0,"","{5,1,"&amp;U212-3&amp;","&amp;INDEX($E$5:$J$10,U212,V212)/10&amp;",1}")</f>
        <v/>
      </c>
      <c r="Y212" t="str">
        <f t="array" ref="Y212">[1]!LKnum(W212:X212)</f>
        <v>{{5,1,2,12200,0}}</v>
      </c>
      <c r="Z212" s="3">
        <v>16</v>
      </c>
      <c r="AA212">
        <f t="array" ref="AA212">INT(IF(U212=0,0,INDEX($E$20:$J$25,U212,V212))+INDEX($E$20:$J$25,T212,V212))</f>
        <v>40500</v>
      </c>
      <c r="AB212" t="str" cm="1">
        <f t="array" ref="AB212">INDEX(A$5:A$10,$T212)&amp;"&lt;color=#47d110&gt;"&amp;_xlfn.CEILING.MATH(INDEX($E$5:$J$10,T212,V212)*R212,100)&amp;"&lt;/color&gt;"</f>
        <v>防御+&lt;color=#47d110&gt;12200&lt;/color&gt;</v>
      </c>
      <c r="AC212" t="str" cm="1">
        <f t="array" ref="AC212">INDEX(B$5:B$10,$T212)&amp;"&lt;color=#47d110&gt;"&amp;_xlfn.CEILING.MATH(INDEX($E$5:$J$10,T212,V212)*R212,100)&amp;"&lt;/color&gt;"</f>
        <v>防禦+&lt;color=#47d110&gt;12200&lt;/color&gt;</v>
      </c>
      <c r="AD212" t="str" cm="1">
        <f t="array" ref="AD212">INDEX(C$5:C$10,$T212)&amp;"&lt;color=#47d110&gt;"&amp;_xlfn.CEILING.MATH(INDEX($E$5:$J$10,T212,V212)*R212,100)&amp;"&lt;/color&gt;"</f>
        <v>DEF+&lt;color=#47d110&gt;12200&lt;/color&gt;</v>
      </c>
      <c r="AE212" t="str">
        <f t="array" ref="AE212">IF($U212=0,"",","&amp;INDEX(A$5:A$10,$U212)&amp;INDEX($E$34:$J$39,$U212,$V212))</f>
        <v/>
      </c>
      <c r="AF212" t="str">
        <f t="array" ref="AF212">IF($U212=0,"",","&amp;INDEX(B$5:B$10,$U212)&amp;INDEX($E$34:$J$39,$U212,$V212))</f>
        <v/>
      </c>
      <c r="AG212" t="str">
        <f t="array" ref="AG212">IF($U212=0,"",","&amp;INDEX(C$5:C$10,$U212)&amp;INDEX($E$34:$J$39,$U212,$V212))</f>
        <v/>
      </c>
      <c r="AH212" t="str">
        <f t="shared" si="42"/>
        <v>防御+&lt;color=#47d110&gt;12200&lt;/color&gt;</v>
      </c>
      <c r="AI212" t="str">
        <f t="shared" si="43"/>
        <v>防禦+&lt;color=#47d110&gt;12200&lt;/color&gt;</v>
      </c>
      <c r="AJ212" t="str">
        <f t="shared" si="44"/>
        <v>DEF+&lt;color=#47d110&gt;12200&lt;/color&gt;</v>
      </c>
      <c r="AL212" t="str">
        <f>_xlfn.XLOOKUP(AK212,Sheet4!$E$50:$E$118,Sheet4!$F$50:$F$118,"",)</f>
        <v/>
      </c>
      <c r="AM212" s="74" t="str">
        <f t="shared" si="45"/>
        <v>防御+&lt;color=#47d110&gt;12200&lt;/color&gt;</v>
      </c>
      <c r="AN212" s="74" t="str">
        <f t="shared" si="46"/>
        <v>防禦+&lt;color=#47d110&gt;12200&lt;/color&gt;</v>
      </c>
      <c r="AO212" s="74" t="str">
        <f>AJ212&amp;_xlfn.XLOOKUP(AK212,Sheet4!$E$50:$E$118,Sheet4!$G$50:$G$118,"",)</f>
        <v>DEF+&lt;color=#47d110&gt;12200&lt;/color&gt;</v>
      </c>
    </row>
    <row r="213" spans="12:41" x14ac:dyDescent="0.15">
      <c r="L213">
        <f t="shared" si="41"/>
        <v>30270</v>
      </c>
      <c r="M213">
        <v>70</v>
      </c>
      <c r="N213" s="81">
        <v>70</v>
      </c>
      <c r="O213" s="82">
        <v>4024</v>
      </c>
      <c r="P213" s="82">
        <v>4027</v>
      </c>
      <c r="Q213" s="82"/>
      <c r="R213" s="124">
        <f t="shared" si="47"/>
        <v>1.1499999999999999</v>
      </c>
      <c r="S213" s="88">
        <v>2</v>
      </c>
      <c r="T213" s="89">
        <v>3</v>
      </c>
      <c r="U213" s="88">
        <v>0</v>
      </c>
      <c r="V213">
        <f t="shared" si="48"/>
        <v>3</v>
      </c>
      <c r="W213" t="str" cm="1">
        <f t="array" ref="W213">"{5,1,"&amp;T213&amp;","&amp;_xlfn.CEILING.MATH(INDEX($E$5:$J$10,T213,V213)*R213,100)&amp;",0}"</f>
        <v>{5,1,3,218500,0}</v>
      </c>
      <c r="X213" t="str" cm="1">
        <f t="array" ref="X213">IF(U213=0,"","{5,1,"&amp;U213-3&amp;","&amp;INDEX($E$5:$J$10,U213,V213)/10&amp;",1}")</f>
        <v/>
      </c>
      <c r="Y213" t="str">
        <f t="array" ref="Y213">[1]!LKnum(W213:X213)</f>
        <v>{{5,1,3,218500,0}}</v>
      </c>
      <c r="Z213" s="3">
        <v>16</v>
      </c>
      <c r="AA213">
        <f t="array" ref="AA213">INT(IF(U213=0,0,INDEX($E$20:$J$25,U213,V213))+INDEX($E$20:$J$25,T213,V213))</f>
        <v>24700</v>
      </c>
      <c r="AB213" t="str" cm="1">
        <f t="array" ref="AB213">INDEX(A$5:A$10,$T213)&amp;"&lt;color=#47d110&gt;"&amp;_xlfn.CEILING.MATH(INDEX($E$5:$J$10,T213,V213)*R213,100)&amp;"&lt;/color&gt;"</f>
        <v>血量+&lt;color=#47d110&gt;218500&lt;/color&gt;</v>
      </c>
      <c r="AC213" t="str" cm="1">
        <f t="array" ref="AC213">INDEX(B$5:B$10,$T213)&amp;"&lt;color=#47d110&gt;"&amp;_xlfn.CEILING.MATH(INDEX($E$5:$J$10,T213,V213)*R213,100)&amp;"&lt;/color&gt;"</f>
        <v>血量+&lt;color=#47d110&gt;218500&lt;/color&gt;</v>
      </c>
      <c r="AD213" t="str" cm="1">
        <f t="array" ref="AD213">INDEX(C$5:C$10,$T213)&amp;"&lt;color=#47d110&gt;"&amp;_xlfn.CEILING.MATH(INDEX($E$5:$J$10,T213,V213)*R213,100)&amp;"&lt;/color&gt;"</f>
        <v>HP+&lt;color=#47d110&gt;218500&lt;/color&gt;</v>
      </c>
      <c r="AE213" t="str">
        <f t="array" ref="AE213">IF($U213=0,"",","&amp;INDEX(A$5:A$10,$U213)&amp;INDEX($E$34:$J$39,$U213,$V213))</f>
        <v/>
      </c>
      <c r="AF213" t="str">
        <f t="array" ref="AF213">IF($U213=0,"",","&amp;INDEX(B$5:B$10,$U213)&amp;INDEX($E$34:$J$39,$U213,$V213))</f>
        <v/>
      </c>
      <c r="AG213" t="str">
        <f t="array" ref="AG213">IF($U213=0,"",","&amp;INDEX(C$5:C$10,$U213)&amp;INDEX($E$34:$J$39,$U213,$V213))</f>
        <v/>
      </c>
      <c r="AH213" t="str">
        <f t="shared" si="42"/>
        <v>血量+&lt;color=#47d110&gt;218500&lt;/color&gt;</v>
      </c>
      <c r="AI213" t="str">
        <f t="shared" si="43"/>
        <v>血量+&lt;color=#47d110&gt;218500&lt;/color&gt;</v>
      </c>
      <c r="AJ213" t="str">
        <f t="shared" si="44"/>
        <v>HP+&lt;color=#47d110&gt;218500&lt;/color&gt;</v>
      </c>
      <c r="AL213" t="str">
        <f>_xlfn.XLOOKUP(AK213,Sheet4!$E$50:$E$118,Sheet4!$F$50:$F$118,"",)</f>
        <v/>
      </c>
      <c r="AM213" s="74" t="str">
        <f t="shared" si="45"/>
        <v>血量+&lt;color=#47d110&gt;218500&lt;/color&gt;</v>
      </c>
      <c r="AN213" s="74" t="str">
        <f t="shared" si="46"/>
        <v>血量+&lt;color=#47d110&gt;218500&lt;/color&gt;</v>
      </c>
      <c r="AO213" s="74" t="str">
        <f>AJ213&amp;_xlfn.XLOOKUP(AK213,Sheet4!$E$50:$E$118,Sheet4!$G$50:$G$118,"",)</f>
        <v>HP+&lt;color=#47d110&gt;218500&lt;/color&gt;</v>
      </c>
    </row>
    <row r="214" spans="12:41" x14ac:dyDescent="0.15">
      <c r="L214">
        <f t="shared" si="41"/>
        <v>40151</v>
      </c>
      <c r="M214">
        <v>1</v>
      </c>
      <c r="N214" s="79">
        <v>1</v>
      </c>
      <c r="O214" s="80">
        <v>4033</v>
      </c>
      <c r="P214" s="80">
        <v>4025</v>
      </c>
      <c r="Q214" s="80">
        <v>4024</v>
      </c>
      <c r="R214" s="124">
        <f t="shared" si="47"/>
        <v>1.1499999999999999</v>
      </c>
      <c r="S214" s="88">
        <v>15</v>
      </c>
      <c r="T214" s="89">
        <v>1</v>
      </c>
      <c r="U214" s="88">
        <v>4</v>
      </c>
      <c r="V214">
        <f t="shared" si="48"/>
        <v>4</v>
      </c>
      <c r="W214" t="str" cm="1">
        <f t="array" ref="W214">"{5,1,"&amp;T214&amp;","&amp;_xlfn.CEILING.MATH(INDEX($E$5:$J$10,T214,V214)*R214,100)&amp;",0}"</f>
        <v>{5,1,1,40300,0}</v>
      </c>
      <c r="X214" t="str" cm="1">
        <f t="array" ref="X214">IF(U214=0,"","{5,1,"&amp;U214-3&amp;","&amp;INDEX($E$5:$J$10,U214,V214)/10&amp;",1}")</f>
        <v>{5,1,1,3.5,1}</v>
      </c>
      <c r="Y214" t="str">
        <f t="array" ref="Y214">[1]!LKnum(W214:X214)</f>
        <v>{{5,1,1,40300,0}|{5,1,1,3.5,1}}</v>
      </c>
      <c r="Z214">
        <v>0</v>
      </c>
      <c r="AA214">
        <f t="array" ref="AA214">INT(IF(U214=0,0,INDEX($E$20:$J$25,U214,V214))+INDEX($E$20:$J$25,T214,V214))</f>
        <v>35000</v>
      </c>
      <c r="AB214" t="str" cm="1">
        <f t="array" ref="AB214">INDEX(A$5:A$10,$T214)&amp;"&lt;color=#47d110&gt;"&amp;_xlfn.CEILING.MATH(INDEX($E$5:$J$10,T214,V214)*R214,100)&amp;"&lt;/color&gt;"</f>
        <v>攻击+&lt;color=#47d110&gt;40300&lt;/color&gt;</v>
      </c>
      <c r="AC214" t="str" cm="1">
        <f t="array" ref="AC214">INDEX(B$5:B$10,$T214)&amp;"&lt;color=#47d110&gt;"&amp;_xlfn.CEILING.MATH(INDEX($E$5:$J$10,T214,V214)*R214,100)&amp;"&lt;/color&gt;"</f>
        <v>攻擊+&lt;color=#47d110&gt;40300&lt;/color&gt;</v>
      </c>
      <c r="AD214" t="str" cm="1">
        <f t="array" ref="AD214">INDEX(C$5:C$10,$T214)&amp;"&lt;color=#47d110&gt;"&amp;_xlfn.CEILING.MATH(INDEX($E$5:$J$10,T214,V214)*R214,100)&amp;"&lt;/color&gt;"</f>
        <v>ATK+&lt;color=#47d110&gt;40300&lt;/color&gt;</v>
      </c>
      <c r="AE214" t="str">
        <f t="array" ref="AE214">IF($U214=0,"",","&amp;INDEX(A$5:A$10,$U214)&amp;INDEX($E$34:$J$39,$U214,$V214))</f>
        <v>,同时攻击+&lt;color=#47d110&gt;3.5%&lt;/color&gt;</v>
      </c>
      <c r="AF214" t="str">
        <f t="array" ref="AF214">IF($U214=0,"",","&amp;INDEX(B$5:B$10,$U214)&amp;INDEX($E$34:$J$39,$U214,$V214))</f>
        <v>,同時攻擊+&lt;color=#47d110&gt;3.5%&lt;/color&gt;</v>
      </c>
      <c r="AG214" t="str">
        <f t="array" ref="AG214">IF($U214=0,"",","&amp;INDEX(C$5:C$10,$U214)&amp;INDEX($E$34:$J$39,$U214,$V214))</f>
        <v>,And ATK+&lt;color=#47d110&gt;3.5%&lt;/color&gt;</v>
      </c>
      <c r="AH214" t="str">
        <f t="shared" si="42"/>
        <v>攻击+&lt;color=#47d110&gt;40300&lt;/color&gt;,同时攻击+&lt;color=#47d110&gt;3.5%&lt;/color&gt;</v>
      </c>
      <c r="AI214" t="str">
        <f t="shared" si="43"/>
        <v>攻擊+&lt;color=#47d110&gt;40300&lt;/color&gt;,同時攻擊+&lt;color=#47d110&gt;3.5%&lt;/color&gt;</v>
      </c>
      <c r="AJ214" t="str">
        <f t="shared" si="44"/>
        <v>ATK+&lt;color=#47d110&gt;40300&lt;/color&gt;,And ATK+&lt;color=#47d110&gt;3.5%&lt;/color&gt;</v>
      </c>
      <c r="AK214">
        <v>3000002</v>
      </c>
      <c r="AL214" t="str">
        <f>_xlfn.XLOOKUP(AK214,Sheet4!$E$50:$E$118,Sheet4!$F$50:$F$118,"",)</f>
        <v>,获得&lt;color=#47d110&gt;8%&lt;/color&gt;吸血效果</v>
      </c>
      <c r="AM214" s="74" t="str">
        <f t="shared" si="45"/>
        <v>攻击+&lt;color=#47d110&gt;40300&lt;/color&gt;,同时攻击+&lt;color=#47d110&gt;3.5%&lt;/color&gt;,获得&lt;color=#47d110&gt;8%&lt;/color&gt;吸血效果</v>
      </c>
      <c r="AN214" s="74" t="str">
        <f t="shared" si="46"/>
        <v>攻擊+&lt;color=#47d110&gt;40300&lt;/color&gt;,同時攻擊+&lt;color=#47d110&gt;3.5%&lt;/color&gt;,获得&lt;color=#47d110&gt;8%&lt;/color&gt;吸血效果</v>
      </c>
      <c r="AO214" s="74" t="str">
        <f>AJ214&amp;_xlfn.XLOOKUP(AK214,Sheet4!$E$50:$E$118,Sheet4!$G$50:$G$118,"",)</f>
        <v>ATK+&lt;color=#47d110&gt;40300&lt;/color&gt;,And ATK+&lt;color=#47d110&gt;3.5%&lt;/color&gt;, with &lt;color=#47d110&gt;8%&lt;/color&gt; lifesteal effects</v>
      </c>
    </row>
    <row r="215" spans="12:41" x14ac:dyDescent="0.15">
      <c r="L215">
        <f t="shared" si="41"/>
        <v>40512</v>
      </c>
      <c r="M215">
        <v>2</v>
      </c>
      <c r="N215" s="81">
        <v>2</v>
      </c>
      <c r="O215" s="80">
        <v>4032</v>
      </c>
      <c r="P215" s="80">
        <v>4028</v>
      </c>
      <c r="Q215" s="80">
        <v>4022</v>
      </c>
      <c r="R215" s="124">
        <f t="shared" si="47"/>
        <v>1.1499999999999999</v>
      </c>
      <c r="S215" s="88">
        <v>51</v>
      </c>
      <c r="T215" s="89">
        <v>2</v>
      </c>
      <c r="U215" s="88">
        <v>5</v>
      </c>
      <c r="V215">
        <f t="shared" si="48"/>
        <v>4</v>
      </c>
      <c r="W215" t="str" cm="1">
        <f t="array" ref="W215">"{5,1,"&amp;T215&amp;","&amp;_xlfn.CEILING.MATH(INDEX($E$5:$J$10,T215,V215)*R215,100)&amp;",0}"</f>
        <v>{5,1,2,46600,0}</v>
      </c>
      <c r="X215" t="str" cm="1">
        <f t="array" ref="X215">IF(U215=0,"","{5,1,"&amp;U215-3&amp;","&amp;INDEX($E$5:$J$10,U215,V215)/10&amp;",1}")</f>
        <v>{5,1,2,3.5,1}</v>
      </c>
      <c r="Y215" t="str">
        <f t="array" ref="Y215">[1]!LKnum(W215:X215)</f>
        <v>{{5,1,2,46600,0}|{5,1,2,3.5,1}}</v>
      </c>
      <c r="Z215">
        <v>0</v>
      </c>
      <c r="AA215">
        <f t="array" ref="AA215">INT(IF(U215=0,0,INDEX($E$20:$J$25,U215,V215))+INDEX($E$20:$J$25,T215,V215))</f>
        <v>60750</v>
      </c>
      <c r="AB215" t="str" cm="1">
        <f t="array" ref="AB215">INDEX(A$5:A$10,$T215)&amp;"&lt;color=#47d110&gt;"&amp;_xlfn.CEILING.MATH(INDEX($E$5:$J$10,T215,V215)*R215,100)&amp;"&lt;/color&gt;"</f>
        <v>防御+&lt;color=#47d110&gt;46600&lt;/color&gt;</v>
      </c>
      <c r="AC215" t="str" cm="1">
        <f t="array" ref="AC215">INDEX(B$5:B$10,$T215)&amp;"&lt;color=#47d110&gt;"&amp;_xlfn.CEILING.MATH(INDEX($E$5:$J$10,T215,V215)*R215,100)&amp;"&lt;/color&gt;"</f>
        <v>防禦+&lt;color=#47d110&gt;46600&lt;/color&gt;</v>
      </c>
      <c r="AD215" t="str" cm="1">
        <f t="array" ref="AD215">INDEX(C$5:C$10,$T215)&amp;"&lt;color=#47d110&gt;"&amp;_xlfn.CEILING.MATH(INDEX($E$5:$J$10,T215,V215)*R215,100)&amp;"&lt;/color&gt;"</f>
        <v>DEF+&lt;color=#47d110&gt;46600&lt;/color&gt;</v>
      </c>
      <c r="AE215" t="str">
        <f t="array" ref="AE215">IF($U215=0,"",","&amp;INDEX(A$5:A$10,$U215)&amp;INDEX($E$34:$J$39,$U215,$V215))</f>
        <v>,同时防御+&lt;color=#47d110&gt;3.5%&lt;/color&gt;</v>
      </c>
      <c r="AF215" t="str">
        <f t="array" ref="AF215">IF($U215=0,"",","&amp;INDEX(B$5:B$10,$U215)&amp;INDEX($E$34:$J$39,$U215,$V215))</f>
        <v>,同時防禦+&lt;color=#47d110&gt;3.5%&lt;/color&gt;</v>
      </c>
      <c r="AG215" t="str">
        <f t="array" ref="AG215">IF($U215=0,"",","&amp;INDEX(C$5:C$10,$U215)&amp;INDEX($E$34:$J$39,$U215,$V215))</f>
        <v>,And DEF+&lt;color=#47d110&gt;3.5%&lt;/color&gt;</v>
      </c>
      <c r="AH215" t="str">
        <f t="shared" si="42"/>
        <v>防御+&lt;color=#47d110&gt;46600&lt;/color&gt;,同时防御+&lt;color=#47d110&gt;3.5%&lt;/color&gt;</v>
      </c>
      <c r="AI215" t="str">
        <f t="shared" si="43"/>
        <v>防禦+&lt;color=#47d110&gt;46600&lt;/color&gt;,同時防禦+&lt;color=#47d110&gt;3.5%&lt;/color&gt;</v>
      </c>
      <c r="AJ215" t="str">
        <f t="shared" si="44"/>
        <v>DEF+&lt;color=#47d110&gt;46600&lt;/color&gt;,And DEF+&lt;color=#47d110&gt;3.5%&lt;/color&gt;</v>
      </c>
      <c r="AK215">
        <v>3000005</v>
      </c>
      <c r="AL215" t="str">
        <f>_xlfn.XLOOKUP(AK215,Sheet4!$E$50:$E$118,Sheet4!$F$50:$F$118,"",)</f>
        <v>,开局会获得一个护盾，吸收生命上限&lt;color=#47d110&gt;15.5%&lt;/color&gt;伤害</v>
      </c>
      <c r="AM215" s="74" t="str">
        <f t="shared" si="45"/>
        <v>防御+&lt;color=#47d110&gt;46600&lt;/color&gt;,同时防御+&lt;color=#47d110&gt;3.5%&lt;/color&gt;,开局会获得一个护盾，吸收生命上限&lt;color=#47d110&gt;15.5%&lt;/color&gt;伤害</v>
      </c>
      <c r="AN215" s="74" t="str">
        <f t="shared" si="46"/>
        <v>防禦+&lt;color=#47d110&gt;46600&lt;/color&gt;,同時防禦+&lt;color=#47d110&gt;3.5%&lt;/color&gt;,开局会获得一个护盾，吸收生命上限&lt;color=#47d110&gt;15.5%&lt;/color&gt;伤害</v>
      </c>
      <c r="AO215" s="74" t="str">
        <f>AJ215&amp;_xlfn.XLOOKUP(AK215,Sheet4!$E$50:$E$118,Sheet4!$G$50:$G$118,"",)</f>
        <v>DEF+&lt;color=#47d110&gt;46600&lt;/color&gt;,And DEF+&lt;color=#47d110&gt;3.5%&lt;/color&gt;, with a shield received at the beginning of a battle that absorbs damage up to &lt;color=#47d110&gt;15.5%&lt;/color&gt; Max HP</v>
      </c>
    </row>
    <row r="216" spans="12:41" x14ac:dyDescent="0.15">
      <c r="L216">
        <f t="shared" si="41"/>
        <v>40723</v>
      </c>
      <c r="M216">
        <v>3</v>
      </c>
      <c r="N216" s="79">
        <v>3</v>
      </c>
      <c r="O216" s="80">
        <v>4041</v>
      </c>
      <c r="P216" s="80">
        <v>4037</v>
      </c>
      <c r="Q216" s="80">
        <v>4032</v>
      </c>
      <c r="R216" s="124">
        <f t="shared" si="47"/>
        <v>1.1499999999999999</v>
      </c>
      <c r="S216" s="88">
        <v>72</v>
      </c>
      <c r="T216" s="89">
        <v>2</v>
      </c>
      <c r="U216" s="88">
        <v>5</v>
      </c>
      <c r="V216">
        <f t="shared" si="48"/>
        <v>4</v>
      </c>
      <c r="W216" t="str" cm="1">
        <f t="array" ref="W216">"{5,1,"&amp;T216&amp;","&amp;_xlfn.CEILING.MATH(INDEX($E$5:$J$10,T216,V216)*R216,100)&amp;",0}"</f>
        <v>{5,1,2,46600,0}</v>
      </c>
      <c r="X216" t="str" cm="1">
        <f t="array" ref="X216">IF(U216=0,"","{5,1,"&amp;U216-3&amp;","&amp;INDEX($E$5:$J$10,U216,V216)/10&amp;",1}")</f>
        <v>{5,1,2,3.5,1}</v>
      </c>
      <c r="Y216" t="str">
        <f t="array" ref="Y216">[1]!LKnum(W216:X216)</f>
        <v>{{5,1,2,46600,0}|{5,1,2,3.5,1}}</v>
      </c>
      <c r="Z216">
        <v>0</v>
      </c>
      <c r="AA216">
        <f t="array" ref="AA216">INT(IF(U216=0,0,INDEX($E$20:$J$25,U216,V216))+INDEX($E$20:$J$25,T216,V216))</f>
        <v>60750</v>
      </c>
      <c r="AB216" t="str" cm="1">
        <f t="array" ref="AB216">INDEX(A$5:A$10,$T216)&amp;"&lt;color=#47d110&gt;"&amp;_xlfn.CEILING.MATH(INDEX($E$5:$J$10,T216,V216)*R216,100)&amp;"&lt;/color&gt;"</f>
        <v>防御+&lt;color=#47d110&gt;46600&lt;/color&gt;</v>
      </c>
      <c r="AC216" t="str" cm="1">
        <f t="array" ref="AC216">INDEX(B$5:B$10,$T216)&amp;"&lt;color=#47d110&gt;"&amp;_xlfn.CEILING.MATH(INDEX($E$5:$J$10,T216,V216)*R216,100)&amp;"&lt;/color&gt;"</f>
        <v>防禦+&lt;color=#47d110&gt;46600&lt;/color&gt;</v>
      </c>
      <c r="AD216" t="str" cm="1">
        <f t="array" ref="AD216">INDEX(C$5:C$10,$T216)&amp;"&lt;color=#47d110&gt;"&amp;_xlfn.CEILING.MATH(INDEX($E$5:$J$10,T216,V216)*R216,100)&amp;"&lt;/color&gt;"</f>
        <v>DEF+&lt;color=#47d110&gt;46600&lt;/color&gt;</v>
      </c>
      <c r="AE216" t="str">
        <f t="array" ref="AE216">IF($U216=0,"",","&amp;INDEX(A$5:A$10,$U216)&amp;INDEX($E$34:$J$39,$U216,$V216))</f>
        <v>,同时防御+&lt;color=#47d110&gt;3.5%&lt;/color&gt;</v>
      </c>
      <c r="AF216" t="str">
        <f t="array" ref="AF216">IF($U216=0,"",","&amp;INDEX(B$5:B$10,$U216)&amp;INDEX($E$34:$J$39,$U216,$V216))</f>
        <v>,同時防禦+&lt;color=#47d110&gt;3.5%&lt;/color&gt;</v>
      </c>
      <c r="AG216" t="str">
        <f t="array" ref="AG216">IF($U216=0,"",","&amp;INDEX(C$5:C$10,$U216)&amp;INDEX($E$34:$J$39,$U216,$V216))</f>
        <v>,And DEF+&lt;color=#47d110&gt;3.5%&lt;/color&gt;</v>
      </c>
      <c r="AH216" t="str">
        <f t="shared" si="42"/>
        <v>防御+&lt;color=#47d110&gt;46600&lt;/color&gt;,同时防御+&lt;color=#47d110&gt;3.5%&lt;/color&gt;</v>
      </c>
      <c r="AI216" t="str">
        <f t="shared" si="43"/>
        <v>防禦+&lt;color=#47d110&gt;46600&lt;/color&gt;,同時防禦+&lt;color=#47d110&gt;3.5%&lt;/color&gt;</v>
      </c>
      <c r="AJ216" t="str">
        <f t="shared" si="44"/>
        <v>DEF+&lt;color=#47d110&gt;46600&lt;/color&gt;,And DEF+&lt;color=#47d110&gt;3.5%&lt;/color&gt;</v>
      </c>
      <c r="AK216">
        <v>3000008</v>
      </c>
      <c r="AL216" t="str">
        <f>_xlfn.XLOOKUP(AK216,Sheet4!$E$50:$E$118,Sheet4!$F$50:$F$118,"",)</f>
        <v>,首次血量低于60%会获得&lt;color=#47d110&gt;23%&lt;/color&gt;伤害减免持续5秒</v>
      </c>
      <c r="AM216" s="74" t="str">
        <f t="shared" si="45"/>
        <v>防御+&lt;color=#47d110&gt;46600&lt;/color&gt;,同时防御+&lt;color=#47d110&gt;3.5%&lt;/color&gt;,首次血量低于60%会获得&lt;color=#47d110&gt;23%&lt;/color&gt;伤害减免持续5秒</v>
      </c>
      <c r="AN216" s="74" t="str">
        <f t="shared" si="46"/>
        <v>防禦+&lt;color=#47d110&gt;46600&lt;/color&gt;,同時防禦+&lt;color=#47d110&gt;3.5%&lt;/color&gt;,首次血量低于60%会获得&lt;color=#47d110&gt;23%&lt;/color&gt;伤害减免持续5秒</v>
      </c>
      <c r="AO216" s="74" t="str">
        <f>AJ216&amp;_xlfn.XLOOKUP(AK216,Sheet4!$E$50:$E$118,Sheet4!$G$50:$G$118,"",)</f>
        <v>DEF+&lt;color=#47d110&gt;46600&lt;/color&gt;,And DEF+&lt;color=#47d110&gt;3.5%&lt;/color&gt;&lt;color=#47d110&gt;23%&lt;/color&gt; additional damage reduction for 5 seconds when HP is below 60% for the first time</v>
      </c>
    </row>
    <row r="217" spans="12:41" x14ac:dyDescent="0.15">
      <c r="L217">
        <f t="shared" si="41"/>
        <v>40594</v>
      </c>
      <c r="M217">
        <v>4</v>
      </c>
      <c r="N217" s="79">
        <v>4</v>
      </c>
      <c r="O217" s="80">
        <v>4042</v>
      </c>
      <c r="P217" s="80">
        <v>4037</v>
      </c>
      <c r="Q217" s="80">
        <v>4007</v>
      </c>
      <c r="R217" s="124">
        <f t="shared" si="47"/>
        <v>1.1499999999999999</v>
      </c>
      <c r="S217" s="88">
        <v>59</v>
      </c>
      <c r="T217" s="89">
        <v>2</v>
      </c>
      <c r="U217" s="88">
        <v>5</v>
      </c>
      <c r="V217">
        <f t="shared" si="48"/>
        <v>4</v>
      </c>
      <c r="W217" t="str" cm="1">
        <f t="array" ref="W217">"{5,1,"&amp;T217&amp;","&amp;_xlfn.CEILING.MATH(INDEX($E$5:$J$10,T217,V217)*R217,100)&amp;",0}"</f>
        <v>{5,1,2,46600,0}</v>
      </c>
      <c r="X217" t="str" cm="1">
        <f t="array" ref="X217">IF(U217=0,"","{5,1,"&amp;U217-3&amp;","&amp;INDEX($E$5:$J$10,U217,V217)/10&amp;",1}")</f>
        <v>{5,1,2,3.5,1}</v>
      </c>
      <c r="Y217" t="str">
        <f t="array" ref="Y217">[1]!LKnum(W217:X217)</f>
        <v>{{5,1,2,46600,0}|{5,1,2,3.5,1}}</v>
      </c>
      <c r="Z217">
        <v>0</v>
      </c>
      <c r="AA217">
        <f t="array" ref="AA217">INT(IF(U217=0,0,INDEX($E$20:$J$25,U217,V217))+INDEX($E$20:$J$25,T217,V217))</f>
        <v>60750</v>
      </c>
      <c r="AB217" t="str" cm="1">
        <f t="array" ref="AB217">INDEX(A$5:A$10,$T217)&amp;"&lt;color=#47d110&gt;"&amp;_xlfn.CEILING.MATH(INDEX($E$5:$J$10,T217,V217)*R217,100)&amp;"&lt;/color&gt;"</f>
        <v>防御+&lt;color=#47d110&gt;46600&lt;/color&gt;</v>
      </c>
      <c r="AC217" t="str" cm="1">
        <f t="array" ref="AC217">INDEX(B$5:B$10,$T217)&amp;"&lt;color=#47d110&gt;"&amp;_xlfn.CEILING.MATH(INDEX($E$5:$J$10,T217,V217)*R217,100)&amp;"&lt;/color&gt;"</f>
        <v>防禦+&lt;color=#47d110&gt;46600&lt;/color&gt;</v>
      </c>
      <c r="AD217" t="str" cm="1">
        <f t="array" ref="AD217">INDEX(C$5:C$10,$T217)&amp;"&lt;color=#47d110&gt;"&amp;_xlfn.CEILING.MATH(INDEX($E$5:$J$10,T217,V217)*R217,100)&amp;"&lt;/color&gt;"</f>
        <v>DEF+&lt;color=#47d110&gt;46600&lt;/color&gt;</v>
      </c>
      <c r="AE217" t="str">
        <f t="array" ref="AE217">IF($U217=0,"",","&amp;INDEX(A$5:A$10,$U217)&amp;INDEX($E$34:$J$39,$U217,$V217))</f>
        <v>,同时防御+&lt;color=#47d110&gt;3.5%&lt;/color&gt;</v>
      </c>
      <c r="AF217" t="str">
        <f t="array" ref="AF217">IF($U217=0,"",","&amp;INDEX(B$5:B$10,$U217)&amp;INDEX($E$34:$J$39,$U217,$V217))</f>
        <v>,同時防禦+&lt;color=#47d110&gt;3.5%&lt;/color&gt;</v>
      </c>
      <c r="AG217" t="str">
        <f t="array" ref="AG217">IF($U217=0,"",","&amp;INDEX(C$5:C$10,$U217)&amp;INDEX($E$34:$J$39,$U217,$V217))</f>
        <v>,And DEF+&lt;color=#47d110&gt;3.5%&lt;/color&gt;</v>
      </c>
      <c r="AH217" t="str">
        <f t="shared" si="42"/>
        <v>防御+&lt;color=#47d110&gt;46600&lt;/color&gt;,同时防御+&lt;color=#47d110&gt;3.5%&lt;/color&gt;</v>
      </c>
      <c r="AI217" t="str">
        <f t="shared" si="43"/>
        <v>防禦+&lt;color=#47d110&gt;46600&lt;/color&gt;,同時防禦+&lt;color=#47d110&gt;3.5%&lt;/color&gt;</v>
      </c>
      <c r="AJ217" t="str">
        <f t="shared" si="44"/>
        <v>DEF+&lt;color=#47d110&gt;46600&lt;/color&gt;,And DEF+&lt;color=#47d110&gt;3.5%&lt;/color&gt;</v>
      </c>
      <c r="AK217">
        <v>3000014</v>
      </c>
      <c r="AL217" t="str">
        <f>_xlfn.XLOOKUP(AK217,Sheet4!$E$50:$E$118,Sheet4!$F$50:$F$118,"",)</f>
        <v>,受到单次伤害高于生命10%时，此次伤害效果时降低&lt;color=#47d110&gt;14%&lt;/color&gt;</v>
      </c>
      <c r="AM217" s="74" t="str">
        <f t="shared" si="45"/>
        <v>防御+&lt;color=#47d110&gt;46600&lt;/color&gt;,同时防御+&lt;color=#47d110&gt;3.5%&lt;/color&gt;,受到单次伤害高于生命10%时，此次伤害效果时降低&lt;color=#47d110&gt;14%&lt;/color&gt;</v>
      </c>
      <c r="AN217" s="74" t="str">
        <f t="shared" si="46"/>
        <v>防禦+&lt;color=#47d110&gt;46600&lt;/color&gt;,同時防禦+&lt;color=#47d110&gt;3.5%&lt;/color&gt;,受到单次伤害高于生命10%时，此次伤害效果时降低&lt;color=#47d110&gt;14%&lt;/color&gt;</v>
      </c>
      <c r="AO217" s="74" t="str">
        <f>AJ217&amp;_xlfn.XLOOKUP(AK217,Sheet4!$E$50:$E$118,Sheet4!$G$50:$G$118,"",)</f>
        <v>DEF+&lt;color=#47d110&gt;46600&lt;/color&gt;,And DEF+&lt;color=#47d110&gt;3.5%&lt;/color&gt;, with &lt;color=#47d110&gt;14%&lt;/color&gt; damage reduction if the damage taken is over 10% HP</v>
      </c>
    </row>
    <row r="218" spans="12:41" x14ac:dyDescent="0.15">
      <c r="L218">
        <f t="shared" si="41"/>
        <v>40765</v>
      </c>
      <c r="M218">
        <v>5</v>
      </c>
      <c r="N218" s="79">
        <v>5</v>
      </c>
      <c r="O218" s="80">
        <v>4039</v>
      </c>
      <c r="P218" s="80">
        <v>4037</v>
      </c>
      <c r="Q218" s="80">
        <v>4026</v>
      </c>
      <c r="R218" s="124">
        <f t="shared" si="47"/>
        <v>1.1499999999999999</v>
      </c>
      <c r="S218" s="88">
        <v>76</v>
      </c>
      <c r="T218" s="89">
        <v>2</v>
      </c>
      <c r="U218" s="88">
        <v>5</v>
      </c>
      <c r="V218">
        <f t="shared" si="48"/>
        <v>4</v>
      </c>
      <c r="W218" t="str" cm="1">
        <f t="array" ref="W218">"{5,1,"&amp;T218&amp;","&amp;_xlfn.CEILING.MATH(INDEX($E$5:$J$10,T218,V218)*R218,100)&amp;",0}"</f>
        <v>{5,1,2,46600,0}</v>
      </c>
      <c r="X218" t="str" cm="1">
        <f t="array" ref="X218">IF(U218=0,"","{5,1,"&amp;U218-3&amp;","&amp;INDEX($E$5:$J$10,U218,V218)/10&amp;",1}")</f>
        <v>{5,1,2,3.5,1}</v>
      </c>
      <c r="Y218" t="str">
        <f t="array" ref="Y218">[1]!LKnum(W218:X218)</f>
        <v>{{5,1,2,46600,0}|{5,1,2,3.5,1}}</v>
      </c>
      <c r="Z218">
        <v>0</v>
      </c>
      <c r="AA218">
        <f t="array" ref="AA218">INT(IF(U218=0,0,INDEX($E$20:$J$25,U218,V218))+INDEX($E$20:$J$25,T218,V218))</f>
        <v>60750</v>
      </c>
      <c r="AB218" t="str" cm="1">
        <f t="array" ref="AB218">INDEX(A$5:A$10,$T218)&amp;"&lt;color=#47d110&gt;"&amp;_xlfn.CEILING.MATH(INDEX($E$5:$J$10,T218,V218)*R218,100)&amp;"&lt;/color&gt;"</f>
        <v>防御+&lt;color=#47d110&gt;46600&lt;/color&gt;</v>
      </c>
      <c r="AC218" t="str" cm="1">
        <f t="array" ref="AC218">INDEX(B$5:B$10,$T218)&amp;"&lt;color=#47d110&gt;"&amp;_xlfn.CEILING.MATH(INDEX($E$5:$J$10,T218,V218)*R218,100)&amp;"&lt;/color&gt;"</f>
        <v>防禦+&lt;color=#47d110&gt;46600&lt;/color&gt;</v>
      </c>
      <c r="AD218" t="str" cm="1">
        <f t="array" ref="AD218">INDEX(C$5:C$10,$T218)&amp;"&lt;color=#47d110&gt;"&amp;_xlfn.CEILING.MATH(INDEX($E$5:$J$10,T218,V218)*R218,100)&amp;"&lt;/color&gt;"</f>
        <v>DEF+&lt;color=#47d110&gt;46600&lt;/color&gt;</v>
      </c>
      <c r="AE218" t="str">
        <f t="array" ref="AE218">IF($U218=0,"",","&amp;INDEX(A$5:A$10,$U218)&amp;INDEX($E$34:$J$39,$U218,$V218))</f>
        <v>,同时防御+&lt;color=#47d110&gt;3.5%&lt;/color&gt;</v>
      </c>
      <c r="AF218" t="str">
        <f t="array" ref="AF218">IF($U218=0,"",","&amp;INDEX(B$5:B$10,$U218)&amp;INDEX($E$34:$J$39,$U218,$V218))</f>
        <v>,同時防禦+&lt;color=#47d110&gt;3.5%&lt;/color&gt;</v>
      </c>
      <c r="AG218" t="str">
        <f t="array" ref="AG218">IF($U218=0,"",","&amp;INDEX(C$5:C$10,$U218)&amp;INDEX($E$34:$J$39,$U218,$V218))</f>
        <v>,And DEF+&lt;color=#47d110&gt;3.5%&lt;/color&gt;</v>
      </c>
      <c r="AH218" t="str">
        <f t="shared" si="42"/>
        <v>防御+&lt;color=#47d110&gt;46600&lt;/color&gt;,同时防御+&lt;color=#47d110&gt;3.5%&lt;/color&gt;</v>
      </c>
      <c r="AI218" t="str">
        <f t="shared" si="43"/>
        <v>防禦+&lt;color=#47d110&gt;46600&lt;/color&gt;,同時防禦+&lt;color=#47d110&gt;3.5%&lt;/color&gt;</v>
      </c>
      <c r="AJ218" t="str">
        <f t="shared" si="44"/>
        <v>DEF+&lt;color=#47d110&gt;46600&lt;/color&gt;,And DEF+&lt;color=#47d110&gt;3.5%&lt;/color&gt;</v>
      </c>
      <c r="AK218">
        <v>3000017</v>
      </c>
      <c r="AL218" t="str">
        <f>_xlfn.XLOOKUP(AK218,Sheet4!$E$50:$E$118,Sheet4!$F$50:$F$118,"",)</f>
        <v>,对血量低于30%目标伤害和治疗效果提高&lt;color=#47d110&gt;24%&lt;/color&gt;</v>
      </c>
      <c r="AM218" s="74" t="str">
        <f t="shared" si="45"/>
        <v>防御+&lt;color=#47d110&gt;46600&lt;/color&gt;,同时防御+&lt;color=#47d110&gt;3.5%&lt;/color&gt;,对血量低于30%目标伤害和治疗效果提高&lt;color=#47d110&gt;24%&lt;/color&gt;</v>
      </c>
      <c r="AN218" s="74" t="str">
        <f t="shared" si="46"/>
        <v>防禦+&lt;color=#47d110&gt;46600&lt;/color&gt;,同時防禦+&lt;color=#47d110&gt;3.5%&lt;/color&gt;,对血量低于30%目标伤害和治疗效果提高&lt;color=#47d110&gt;24%&lt;/color&gt;</v>
      </c>
      <c r="AO218" s="74" t="str">
        <f>AJ218&amp;_xlfn.XLOOKUP(AK218,Sheet4!$E$50:$E$118,Sheet4!$G$50:$G$118,"",)</f>
        <v>DEF+&lt;color=#47d110&gt;46600&lt;/color&gt;,And DEF+&lt;color=#47d110&gt;3.5%&lt;/color&gt;, with &lt;color=#47d110&gt;24%&lt;/color&gt; increase in damage and healing effects to targets below 30% HP</v>
      </c>
    </row>
    <row r="219" spans="12:41" x14ac:dyDescent="0.15">
      <c r="L219">
        <f t="shared" si="41"/>
        <v>40656</v>
      </c>
      <c r="M219">
        <v>6</v>
      </c>
      <c r="N219" s="81">
        <v>6</v>
      </c>
      <c r="O219" s="80">
        <v>4039</v>
      </c>
      <c r="P219" s="80">
        <v>4032</v>
      </c>
      <c r="Q219" s="80">
        <v>4005</v>
      </c>
      <c r="R219" s="124">
        <f t="shared" si="47"/>
        <v>1.1499999999999999</v>
      </c>
      <c r="S219" s="88">
        <v>65</v>
      </c>
      <c r="T219" s="89">
        <v>1</v>
      </c>
      <c r="U219" s="88">
        <v>4</v>
      </c>
      <c r="V219">
        <f t="shared" si="48"/>
        <v>4</v>
      </c>
      <c r="W219" t="str" cm="1">
        <f t="array" ref="W219">"{5,1,"&amp;T219&amp;","&amp;_xlfn.CEILING.MATH(INDEX($E$5:$J$10,T219,V219)*R219,100)&amp;",0}"</f>
        <v>{5,1,1,40300,0}</v>
      </c>
      <c r="X219" t="str" cm="1">
        <f t="array" ref="X219">IF(U219=0,"","{5,1,"&amp;U219-3&amp;","&amp;INDEX($E$5:$J$10,U219,V219)/10&amp;",1}")</f>
        <v>{5,1,1,3.5,1}</v>
      </c>
      <c r="Y219" t="str">
        <f t="array" ref="Y219">[1]!LKnum(W219:X219)</f>
        <v>{{5,1,1,40300,0}|{5,1,1,3.5,1}}</v>
      </c>
      <c r="Z219">
        <v>0</v>
      </c>
      <c r="AA219">
        <f t="array" ref="AA219">INT(IF(U219=0,0,INDEX($E$20:$J$25,U219,V219))+INDEX($E$20:$J$25,T219,V219))</f>
        <v>35000</v>
      </c>
      <c r="AB219" t="str" cm="1">
        <f t="array" ref="AB219">INDEX(A$5:A$10,$T219)&amp;"&lt;color=#47d110&gt;"&amp;_xlfn.CEILING.MATH(INDEX($E$5:$J$10,T219,V219)*R219,100)&amp;"&lt;/color&gt;"</f>
        <v>攻击+&lt;color=#47d110&gt;40300&lt;/color&gt;</v>
      </c>
      <c r="AC219" t="str" cm="1">
        <f t="array" ref="AC219">INDEX(B$5:B$10,$T219)&amp;"&lt;color=#47d110&gt;"&amp;_xlfn.CEILING.MATH(INDEX($E$5:$J$10,T219,V219)*R219,100)&amp;"&lt;/color&gt;"</f>
        <v>攻擊+&lt;color=#47d110&gt;40300&lt;/color&gt;</v>
      </c>
      <c r="AD219" t="str" cm="1">
        <f t="array" ref="AD219">INDEX(C$5:C$10,$T219)&amp;"&lt;color=#47d110&gt;"&amp;_xlfn.CEILING.MATH(INDEX($E$5:$J$10,T219,V219)*R219,100)&amp;"&lt;/color&gt;"</f>
        <v>ATK+&lt;color=#47d110&gt;40300&lt;/color&gt;</v>
      </c>
      <c r="AE219" t="str">
        <f t="array" ref="AE219">IF($U219=0,"",","&amp;INDEX(A$5:A$10,$U219)&amp;INDEX($E$34:$J$39,$U219,$V219))</f>
        <v>,同时攻击+&lt;color=#47d110&gt;3.5%&lt;/color&gt;</v>
      </c>
      <c r="AF219" t="str">
        <f t="array" ref="AF219">IF($U219=0,"",","&amp;INDEX(B$5:B$10,$U219)&amp;INDEX($E$34:$J$39,$U219,$V219))</f>
        <v>,同時攻擊+&lt;color=#47d110&gt;3.5%&lt;/color&gt;</v>
      </c>
      <c r="AG219" t="str">
        <f t="array" ref="AG219">IF($U219=0,"",","&amp;INDEX(C$5:C$10,$U219)&amp;INDEX($E$34:$J$39,$U219,$V219))</f>
        <v>,And ATK+&lt;color=#47d110&gt;3.5%&lt;/color&gt;</v>
      </c>
      <c r="AH219" t="str">
        <f t="shared" si="42"/>
        <v>攻击+&lt;color=#47d110&gt;40300&lt;/color&gt;,同时攻击+&lt;color=#47d110&gt;3.5%&lt;/color&gt;</v>
      </c>
      <c r="AI219" t="str">
        <f t="shared" si="43"/>
        <v>攻擊+&lt;color=#47d110&gt;40300&lt;/color&gt;,同時攻擊+&lt;color=#47d110&gt;3.5%&lt;/color&gt;</v>
      </c>
      <c r="AJ219" t="str">
        <f t="shared" si="44"/>
        <v>ATK+&lt;color=#47d110&gt;40300&lt;/color&gt;,And ATK+&lt;color=#47d110&gt;3.5%&lt;/color&gt;</v>
      </c>
      <c r="AK219">
        <v>3000023</v>
      </c>
      <c r="AL219" t="str">
        <f>_xlfn.XLOOKUP(AK219,Sheet4!$E$50:$E$118,Sheet4!$F$50:$F$118,"",)</f>
        <v>,上阵后技能冷却恢复速度提高&lt;color=#47d110&gt;21%&lt;/color&gt;持续10秒</v>
      </c>
      <c r="AM219" s="74" t="str">
        <f t="shared" si="45"/>
        <v>攻击+&lt;color=#47d110&gt;40300&lt;/color&gt;,同时攻击+&lt;color=#47d110&gt;3.5%&lt;/color&gt;,上阵后技能冷却恢复速度提高&lt;color=#47d110&gt;21%&lt;/color&gt;持续10秒</v>
      </c>
      <c r="AN219" s="74" t="str">
        <f t="shared" si="46"/>
        <v>攻擊+&lt;color=#47d110&gt;40300&lt;/color&gt;,同時攻擊+&lt;color=#47d110&gt;3.5%&lt;/color&gt;,上阵后技能冷却恢复速度提高&lt;color=#47d110&gt;21%&lt;/color&gt;持续10秒</v>
      </c>
      <c r="AO219" s="74" t="str">
        <f>AJ219&amp;_xlfn.XLOOKUP(AK219,Sheet4!$E$50:$E$118,Sheet4!$G$50:$G$118,"",)</f>
        <v>ATK+&lt;color=#47d110&gt;40300&lt;/color&gt;,And ATK+&lt;color=#47d110&gt;3.5%&lt;/color&gt;, with &lt;color=#47d110&gt;21%&lt;/color&gt; increase in skill CD recovery speed for 10 seconds</v>
      </c>
    </row>
    <row r="220" spans="12:41" x14ac:dyDescent="0.15">
      <c r="L220">
        <f t="shared" si="41"/>
        <v>40407</v>
      </c>
      <c r="M220">
        <v>7</v>
      </c>
      <c r="N220" s="79">
        <v>7</v>
      </c>
      <c r="O220" s="80">
        <v>4040</v>
      </c>
      <c r="P220" s="80">
        <v>4039</v>
      </c>
      <c r="Q220" s="80">
        <v>4038</v>
      </c>
      <c r="R220" s="124">
        <f t="shared" si="47"/>
        <v>1.1499999999999999</v>
      </c>
      <c r="S220" s="88">
        <v>40</v>
      </c>
      <c r="T220" s="89">
        <v>1</v>
      </c>
      <c r="U220" s="88">
        <v>4</v>
      </c>
      <c r="V220">
        <f t="shared" si="48"/>
        <v>4</v>
      </c>
      <c r="W220" t="str" cm="1">
        <f t="array" ref="W220">"{5,1,"&amp;T220&amp;","&amp;_xlfn.CEILING.MATH(INDEX($E$5:$J$10,T220,V220)*R220,100)&amp;",0}"</f>
        <v>{5,1,1,40300,0}</v>
      </c>
      <c r="X220" t="str" cm="1">
        <f t="array" ref="X220">IF(U220=0,"","{5,1,"&amp;U220-3&amp;","&amp;INDEX($E$5:$J$10,U220,V220)/10&amp;",1}")</f>
        <v>{5,1,1,3.5,1}</v>
      </c>
      <c r="Y220" t="str">
        <f t="array" ref="Y220">[1]!LKnum(W220:X220)</f>
        <v>{{5,1,1,40300,0}|{5,1,1,3.5,1}}</v>
      </c>
      <c r="Z220">
        <v>0</v>
      </c>
      <c r="AA220">
        <f t="array" ref="AA220">INT(IF(U220=0,0,INDEX($E$20:$J$25,U220,V220))+INDEX($E$20:$J$25,T220,V220))</f>
        <v>35000</v>
      </c>
      <c r="AB220" t="str" cm="1">
        <f t="array" ref="AB220">INDEX(A$5:A$10,$T220)&amp;"&lt;color=#47d110&gt;"&amp;_xlfn.CEILING.MATH(INDEX($E$5:$J$10,T220,V220)*R220,100)&amp;"&lt;/color&gt;"</f>
        <v>攻击+&lt;color=#47d110&gt;40300&lt;/color&gt;</v>
      </c>
      <c r="AC220" t="str" cm="1">
        <f t="array" ref="AC220">INDEX(B$5:B$10,$T220)&amp;"&lt;color=#47d110&gt;"&amp;_xlfn.CEILING.MATH(INDEX($E$5:$J$10,T220,V220)*R220,100)&amp;"&lt;/color&gt;"</f>
        <v>攻擊+&lt;color=#47d110&gt;40300&lt;/color&gt;</v>
      </c>
      <c r="AD220" t="str" cm="1">
        <f t="array" ref="AD220">INDEX(C$5:C$10,$T220)&amp;"&lt;color=#47d110&gt;"&amp;_xlfn.CEILING.MATH(INDEX($E$5:$J$10,T220,V220)*R220,100)&amp;"&lt;/color&gt;"</f>
        <v>ATK+&lt;color=#47d110&gt;40300&lt;/color&gt;</v>
      </c>
      <c r="AE220" t="str">
        <f t="array" ref="AE220">IF($U220=0,"",","&amp;INDEX(A$5:A$10,$U220)&amp;INDEX($E$34:$J$39,$U220,$V220))</f>
        <v>,同时攻击+&lt;color=#47d110&gt;3.5%&lt;/color&gt;</v>
      </c>
      <c r="AF220" t="str">
        <f t="array" ref="AF220">IF($U220=0,"",","&amp;INDEX(B$5:B$10,$U220)&amp;INDEX($E$34:$J$39,$U220,$V220))</f>
        <v>,同時攻擊+&lt;color=#47d110&gt;3.5%&lt;/color&gt;</v>
      </c>
      <c r="AG220" t="str">
        <f t="array" ref="AG220">IF($U220=0,"",","&amp;INDEX(C$5:C$10,$U220)&amp;INDEX($E$34:$J$39,$U220,$V220))</f>
        <v>,And ATK+&lt;color=#47d110&gt;3.5%&lt;/color&gt;</v>
      </c>
      <c r="AH220" t="str">
        <f t="shared" si="42"/>
        <v>攻击+&lt;color=#47d110&gt;40300&lt;/color&gt;,同时攻击+&lt;color=#47d110&gt;3.5%&lt;/color&gt;</v>
      </c>
      <c r="AI220" t="str">
        <f t="shared" si="43"/>
        <v>攻擊+&lt;color=#47d110&gt;40300&lt;/color&gt;,同時攻擊+&lt;color=#47d110&gt;3.5%&lt;/color&gt;</v>
      </c>
      <c r="AJ220" t="str">
        <f t="shared" si="44"/>
        <v>ATK+&lt;color=#47d110&gt;40300&lt;/color&gt;,And ATK+&lt;color=#47d110&gt;3.5%&lt;/color&gt;</v>
      </c>
      <c r="AK220">
        <v>3000029</v>
      </c>
      <c r="AL220" t="str">
        <f>_xlfn.XLOOKUP(AK220,Sheet4!$E$50:$E$118,Sheet4!$F$50:$F$118,"",)</f>
        <v>,伤害和治疗的暴击和暴击效果提升&lt;color=#47d110&gt;12%&lt;/color&gt;</v>
      </c>
      <c r="AM220" s="74" t="str">
        <f t="shared" si="45"/>
        <v>攻击+&lt;color=#47d110&gt;40300&lt;/color&gt;,同时攻击+&lt;color=#47d110&gt;3.5%&lt;/color&gt;,伤害和治疗的暴击和暴击效果提升&lt;color=#47d110&gt;12%&lt;/color&gt;</v>
      </c>
      <c r="AN220" s="74" t="str">
        <f t="shared" si="46"/>
        <v>攻擊+&lt;color=#47d110&gt;40300&lt;/color&gt;,同時攻擊+&lt;color=#47d110&gt;3.5%&lt;/color&gt;,伤害和治疗的暴击和暴击效果提升&lt;color=#47d110&gt;12%&lt;/color&gt;</v>
      </c>
      <c r="AO220" s="74" t="str">
        <f>AJ220&amp;_xlfn.XLOOKUP(AK220,Sheet4!$E$50:$E$118,Sheet4!$G$50:$G$118,"",)</f>
        <v>ATK+&lt;color=#47d110&gt;40300&lt;/color&gt;,And ATK+&lt;color=#47d110&gt;3.5%&lt;/color&gt;, with &lt;color=#47d110&gt;12%&lt;/color&gt; increase in CRT damange and CRT healing effects</v>
      </c>
    </row>
    <row r="221" spans="12:41" x14ac:dyDescent="0.15">
      <c r="L221">
        <f t="shared" si="41"/>
        <v>40158</v>
      </c>
      <c r="M221">
        <v>8</v>
      </c>
      <c r="N221" s="81">
        <v>8</v>
      </c>
      <c r="O221" s="80">
        <v>4023</v>
      </c>
      <c r="P221" s="80">
        <v>4016</v>
      </c>
      <c r="Q221" s="80">
        <v>4004</v>
      </c>
      <c r="R221" s="124">
        <f t="shared" si="47"/>
        <v>1.1499999999999999</v>
      </c>
      <c r="S221" s="88">
        <v>15</v>
      </c>
      <c r="T221" s="89">
        <v>1</v>
      </c>
      <c r="U221" s="88">
        <v>4</v>
      </c>
      <c r="V221">
        <f t="shared" si="48"/>
        <v>4</v>
      </c>
      <c r="W221" t="str" cm="1">
        <f t="array" ref="W221">"{5,1,"&amp;T221&amp;","&amp;_xlfn.CEILING.MATH(INDEX($E$5:$J$10,T221,V221)*R221,100)&amp;",0}"</f>
        <v>{5,1,1,40300,0}</v>
      </c>
      <c r="X221" t="str" cm="1">
        <f t="array" ref="X221">IF(U221=0,"","{5,1,"&amp;U221-3&amp;","&amp;INDEX($E$5:$J$10,U221,V221)/10&amp;",1}")</f>
        <v>{5,1,1,3.5,1}</v>
      </c>
      <c r="Y221" t="str">
        <f t="array" ref="Y221">[1]!LKnum(W221:X221)</f>
        <v>{{5,1,1,40300,0}|{5,1,1,3.5,1}}</v>
      </c>
      <c r="Z221">
        <v>0</v>
      </c>
      <c r="AA221">
        <f t="array" ref="AA221">INT(IF(U221=0,0,INDEX($E$20:$J$25,U221,V221))+INDEX($E$20:$J$25,T221,V221))</f>
        <v>35000</v>
      </c>
      <c r="AB221" t="str" cm="1">
        <f t="array" ref="AB221">INDEX(A$5:A$10,$T221)&amp;"&lt;color=#47d110&gt;"&amp;_xlfn.CEILING.MATH(INDEX($E$5:$J$10,T221,V221)*R221,100)&amp;"&lt;/color&gt;"</f>
        <v>攻击+&lt;color=#47d110&gt;40300&lt;/color&gt;</v>
      </c>
      <c r="AC221" t="str" cm="1">
        <f t="array" ref="AC221">INDEX(B$5:B$10,$T221)&amp;"&lt;color=#47d110&gt;"&amp;_xlfn.CEILING.MATH(INDEX($E$5:$J$10,T221,V221)*R221,100)&amp;"&lt;/color&gt;"</f>
        <v>攻擊+&lt;color=#47d110&gt;40300&lt;/color&gt;</v>
      </c>
      <c r="AD221" t="str" cm="1">
        <f t="array" ref="AD221">INDEX(C$5:C$10,$T221)&amp;"&lt;color=#47d110&gt;"&amp;_xlfn.CEILING.MATH(INDEX($E$5:$J$10,T221,V221)*R221,100)&amp;"&lt;/color&gt;"</f>
        <v>ATK+&lt;color=#47d110&gt;40300&lt;/color&gt;</v>
      </c>
      <c r="AE221" t="str">
        <f t="array" ref="AE221">IF($U221=0,"",","&amp;INDEX(A$5:A$10,$U221)&amp;INDEX($E$34:$J$39,$U221,$V221))</f>
        <v>,同时攻击+&lt;color=#47d110&gt;3.5%&lt;/color&gt;</v>
      </c>
      <c r="AF221" t="str">
        <f t="array" ref="AF221">IF($U221=0,"",","&amp;INDEX(B$5:B$10,$U221)&amp;INDEX($E$34:$J$39,$U221,$V221))</f>
        <v>,同時攻擊+&lt;color=#47d110&gt;3.5%&lt;/color&gt;</v>
      </c>
      <c r="AG221" t="str">
        <f t="array" ref="AG221">IF($U221=0,"",","&amp;INDEX(C$5:C$10,$U221)&amp;INDEX($E$34:$J$39,$U221,$V221))</f>
        <v>,And ATK+&lt;color=#47d110&gt;3.5%&lt;/color&gt;</v>
      </c>
      <c r="AH221" t="str">
        <f t="shared" si="42"/>
        <v>攻击+&lt;color=#47d110&gt;40300&lt;/color&gt;,同时攻击+&lt;color=#47d110&gt;3.5%&lt;/color&gt;</v>
      </c>
      <c r="AI221" t="str">
        <f t="shared" si="43"/>
        <v>攻擊+&lt;color=#47d110&gt;40300&lt;/color&gt;,同時攻擊+&lt;color=#47d110&gt;3.5%&lt;/color&gt;</v>
      </c>
      <c r="AJ221" t="str">
        <f t="shared" si="44"/>
        <v>ATK+&lt;color=#47d110&gt;40300&lt;/color&gt;,And ATK+&lt;color=#47d110&gt;3.5%&lt;/color&gt;</v>
      </c>
      <c r="AK221">
        <v>3000032</v>
      </c>
      <c r="AL221" t="str">
        <f>_xlfn.XLOOKUP(AK221,Sheet4!$E$50:$E$118,Sheet4!$F$50:$F$118,"",)</f>
        <v>,造成伤害&lt;color=#47d110&gt;8%&lt;/color&gt;为致死伤害</v>
      </c>
      <c r="AM221" s="74" t="str">
        <f t="shared" si="45"/>
        <v>攻击+&lt;color=#47d110&gt;40300&lt;/color&gt;,同时攻击+&lt;color=#47d110&gt;3.5%&lt;/color&gt;,造成伤害&lt;color=#47d110&gt;8%&lt;/color&gt;为致死伤害</v>
      </c>
      <c r="AN221" s="74" t="str">
        <f t="shared" si="46"/>
        <v>攻擊+&lt;color=#47d110&gt;40300&lt;/color&gt;,同時攻擊+&lt;color=#47d110&gt;3.5%&lt;/color&gt;,造成伤害&lt;color=#47d110&gt;8%&lt;/color&gt;为致死伤害</v>
      </c>
      <c r="AO221" s="74" t="str">
        <f>AJ221&amp;_xlfn.XLOOKUP(AK221,Sheet4!$E$50:$E$118,Sheet4!$G$50:$G$118,"",)</f>
        <v>ATK+&lt;color=#47d110&gt;40300&lt;/color&gt;,And ATK+&lt;color=#47d110&gt;3.5%&lt;/color&gt;, with &lt;color=#47d110&gt;8%&lt;/color&gt; chance of causing fatal damage</v>
      </c>
    </row>
    <row r="222" spans="12:41" x14ac:dyDescent="0.15">
      <c r="L222">
        <f t="shared" si="41"/>
        <v>40069</v>
      </c>
      <c r="M222">
        <v>9</v>
      </c>
      <c r="N222" s="79">
        <v>9</v>
      </c>
      <c r="O222" s="80">
        <v>4000</v>
      </c>
      <c r="P222" s="80">
        <v>2016</v>
      </c>
      <c r="Q222" s="80"/>
      <c r="R222" s="124">
        <f t="shared" si="47"/>
        <v>0.45</v>
      </c>
      <c r="S222" s="88">
        <v>6</v>
      </c>
      <c r="T222" s="89">
        <v>2</v>
      </c>
      <c r="U222" s="88">
        <v>0</v>
      </c>
      <c r="V222">
        <f t="shared" si="48"/>
        <v>4</v>
      </c>
      <c r="W222" t="str" cm="1">
        <f t="array" ref="W222">"{5,1,"&amp;T222&amp;","&amp;_xlfn.CEILING.MATH(INDEX($E$5:$J$10,T222,V222)*R222,100)&amp;",0}"</f>
        <v>{5,1,2,18300,0}</v>
      </c>
      <c r="X222" t="str" cm="1">
        <f t="array" ref="X222">IF(U222=0,"","{5,1,"&amp;U222-3&amp;","&amp;INDEX($E$5:$J$10,U222,V222)/10&amp;",1}")</f>
        <v/>
      </c>
      <c r="Y222" t="str">
        <f t="array" ref="Y222">[1]!LKnum(W222:X222)</f>
        <v>{{5,1,2,18300,0}}</v>
      </c>
      <c r="Z222">
        <v>0</v>
      </c>
      <c r="AA222">
        <f t="array" ref="AA222">INT(IF(U222=0,0,INDEX($E$20:$J$25,U222,V222))+INDEX($E$20:$J$25,T222,V222))</f>
        <v>60750</v>
      </c>
      <c r="AB222" t="str" cm="1">
        <f t="array" ref="AB222">INDEX(A$5:A$10,$T222)&amp;"&lt;color=#47d110&gt;"&amp;_xlfn.CEILING.MATH(INDEX($E$5:$J$10,T222,V222)*R222,100)&amp;"&lt;/color&gt;"</f>
        <v>防御+&lt;color=#47d110&gt;18300&lt;/color&gt;</v>
      </c>
      <c r="AC222" t="str" cm="1">
        <f t="array" ref="AC222">INDEX(B$5:B$10,$T222)&amp;"&lt;color=#47d110&gt;"&amp;_xlfn.CEILING.MATH(INDEX($E$5:$J$10,T222,V222)*R222,100)&amp;"&lt;/color&gt;"</f>
        <v>防禦+&lt;color=#47d110&gt;18300&lt;/color&gt;</v>
      </c>
      <c r="AD222" t="str" cm="1">
        <f t="array" ref="AD222">INDEX(C$5:C$10,$T222)&amp;"&lt;color=#47d110&gt;"&amp;_xlfn.CEILING.MATH(INDEX($E$5:$J$10,T222,V222)*R222,100)&amp;"&lt;/color&gt;"</f>
        <v>DEF+&lt;color=#47d110&gt;18300&lt;/color&gt;</v>
      </c>
      <c r="AE222" t="str">
        <f t="array" ref="AE222">IF($U222=0,"",","&amp;INDEX(A$5:A$10,$U222)&amp;INDEX($E$34:$J$39,$U222,$V222))</f>
        <v/>
      </c>
      <c r="AF222" t="str">
        <f t="array" ref="AF222">IF($U222=0,"",","&amp;INDEX(B$5:B$10,$U222)&amp;INDEX($E$34:$J$39,$U222,$V222))</f>
        <v/>
      </c>
      <c r="AG222" t="str">
        <f t="array" ref="AG222">IF($U222=0,"",","&amp;INDEX(C$5:C$10,$U222)&amp;INDEX($E$34:$J$39,$U222,$V222))</f>
        <v/>
      </c>
      <c r="AH222" t="str">
        <f t="shared" si="42"/>
        <v>防御+&lt;color=#47d110&gt;18300&lt;/color&gt;</v>
      </c>
      <c r="AI222" t="str">
        <f t="shared" si="43"/>
        <v>防禦+&lt;color=#47d110&gt;18300&lt;/color&gt;</v>
      </c>
      <c r="AJ222" t="str">
        <f t="shared" si="44"/>
        <v>DEF+&lt;color=#47d110&gt;18300&lt;/color&gt;</v>
      </c>
      <c r="AK222">
        <v>3000035</v>
      </c>
      <c r="AL222" t="str">
        <f>_xlfn.XLOOKUP(AK222,Sheet4!$E$50:$E$118,Sheet4!$F$50:$F$118,"",)</f>
        <v>,对流血目标造成伤害提高&lt;color=#47d110&gt;7%&lt;/color&gt;</v>
      </c>
      <c r="AM222" s="74" t="str">
        <f t="shared" si="45"/>
        <v>防御+&lt;color=#47d110&gt;18300&lt;/color&gt;,对流血目标造成伤害提高&lt;color=#47d110&gt;7%&lt;/color&gt;</v>
      </c>
      <c r="AN222" s="74" t="str">
        <f t="shared" si="46"/>
        <v>防禦+&lt;color=#47d110&gt;18300&lt;/color&gt;,对流血目标造成伤害提高&lt;color=#47d110&gt;7%&lt;/color&gt;</v>
      </c>
      <c r="AO222" s="74" t="str">
        <f>AJ222&amp;_xlfn.XLOOKUP(AK222,Sheet4!$E$50:$E$118,Sheet4!$G$50:$G$118,"",)</f>
        <v>DEF+&lt;color=#47d110&gt;18300&lt;/color&gt;, with &lt;color=#47d110&gt;7%&lt;/color&gt; damage increase to bleeding targets</v>
      </c>
    </row>
    <row r="223" spans="12:41" x14ac:dyDescent="0.15">
      <c r="L223">
        <f t="shared" si="41"/>
        <v>43710</v>
      </c>
      <c r="M223">
        <v>10</v>
      </c>
      <c r="N223" s="81">
        <v>10</v>
      </c>
      <c r="O223" s="80">
        <v>4036</v>
      </c>
      <c r="P223" s="80">
        <v>4027</v>
      </c>
      <c r="Q223" s="80">
        <v>4007</v>
      </c>
      <c r="R223" s="124">
        <f t="shared" si="47"/>
        <v>1.1499999999999999</v>
      </c>
      <c r="S223" s="88">
        <v>37</v>
      </c>
      <c r="T223" s="89">
        <v>3</v>
      </c>
      <c r="U223" s="88">
        <v>6</v>
      </c>
      <c r="V223">
        <f t="shared" si="48"/>
        <v>4</v>
      </c>
      <c r="W223" t="str" cm="1">
        <f t="array" ref="W223">"{5,1,"&amp;T223&amp;","&amp;_xlfn.CEILING.MATH(INDEX($E$5:$J$10,T223,V223)*R223,100)&amp;",0}"</f>
        <v>{5,1,3,327800,0}</v>
      </c>
      <c r="X223" t="str" cm="1">
        <f t="array" ref="X223">IF(U223=0,"","{5,1,"&amp;U223-3&amp;","&amp;INDEX($E$5:$J$10,U223,V223)/10&amp;",1}")</f>
        <v>{5,1,3,3.5,1}</v>
      </c>
      <c r="Y223" t="str">
        <f t="array" ref="Y223">[1]!LKnum(W223:X223)</f>
        <v>{{5,1,3,327800,0}|{5,1,3,3.5,1}}</v>
      </c>
      <c r="Z223">
        <v>0</v>
      </c>
      <c r="AA223">
        <f t="array" ref="AA223">INT(IF(U223=0,0,INDEX($E$20:$J$25,U223,V223))+INDEX($E$20:$J$25,T223,V223))</f>
        <v>37050</v>
      </c>
      <c r="AB223" t="str" cm="1">
        <f t="array" ref="AB223">INDEX(A$5:A$10,$T223)&amp;"&lt;color=#47d110&gt;"&amp;_xlfn.CEILING.MATH(INDEX($E$5:$J$10,T223,V223)*R223,100)&amp;"&lt;/color&gt;"</f>
        <v>血量+&lt;color=#47d110&gt;327800&lt;/color&gt;</v>
      </c>
      <c r="AC223" t="str" cm="1">
        <f t="array" ref="AC223">INDEX(B$5:B$10,$T223)&amp;"&lt;color=#47d110&gt;"&amp;_xlfn.CEILING.MATH(INDEX($E$5:$J$10,T223,V223)*R223,100)&amp;"&lt;/color&gt;"</f>
        <v>血量+&lt;color=#47d110&gt;327800&lt;/color&gt;</v>
      </c>
      <c r="AD223" t="str" cm="1">
        <f t="array" ref="AD223">INDEX(C$5:C$10,$T223)&amp;"&lt;color=#47d110&gt;"&amp;_xlfn.CEILING.MATH(INDEX($E$5:$J$10,T223,V223)*R223,100)&amp;"&lt;/color&gt;"</f>
        <v>HP+&lt;color=#47d110&gt;327800&lt;/color&gt;</v>
      </c>
      <c r="AE223" t="str">
        <f t="array" ref="AE223">IF($U223=0,"",","&amp;INDEX(A$5:A$10,$U223)&amp;INDEX($E$34:$J$39,$U223,$V223))</f>
        <v>,同时血量+&lt;color=#47d110&gt;3.5%&lt;/color&gt;</v>
      </c>
      <c r="AF223" t="str">
        <f t="array" ref="AF223">IF($U223=0,"",","&amp;INDEX(B$5:B$10,$U223)&amp;INDEX($E$34:$J$39,$U223,$V223))</f>
        <v>,同時血量+&lt;color=#47d110&gt;3.5%&lt;/color&gt;</v>
      </c>
      <c r="AG223" t="str">
        <f t="array" ref="AG223">IF($U223=0,"",","&amp;INDEX(C$5:C$10,$U223)&amp;INDEX($E$34:$J$39,$U223,$V223))</f>
        <v>,And HP+&lt;color=#47d110&gt;3.5%&lt;/color&gt;</v>
      </c>
      <c r="AH223" t="str">
        <f t="shared" si="42"/>
        <v>血量+&lt;color=#47d110&gt;327800&lt;/color&gt;,同时血量+&lt;color=#47d110&gt;3.5%&lt;/color&gt;</v>
      </c>
      <c r="AI223" t="str">
        <f t="shared" si="43"/>
        <v>血量+&lt;color=#47d110&gt;327800&lt;/color&gt;,同時血量+&lt;color=#47d110&gt;3.5%&lt;/color&gt;</v>
      </c>
      <c r="AJ223" t="str">
        <f t="shared" si="44"/>
        <v>HP+&lt;color=#47d110&gt;327800&lt;/color&gt;,And HP+&lt;color=#47d110&gt;3.5%&lt;/color&gt;</v>
      </c>
      <c r="AK223">
        <v>3000038</v>
      </c>
      <c r="AL223" t="str">
        <f>_xlfn.XLOOKUP(AK223,Sheet4!$E$50:$E$118,Sheet4!$F$50:$F$118,"",)</f>
        <v>,受到伤害降低&lt;color=#47d110&gt;10%&lt;/color&gt;</v>
      </c>
      <c r="AM223" s="74" t="str">
        <f t="shared" si="45"/>
        <v>血量+&lt;color=#47d110&gt;327800&lt;/color&gt;,同时血量+&lt;color=#47d110&gt;3.5%&lt;/color&gt;,受到伤害降低&lt;color=#47d110&gt;10%&lt;/color&gt;</v>
      </c>
      <c r="AN223" s="74" t="str">
        <f t="shared" si="46"/>
        <v>血量+&lt;color=#47d110&gt;327800&lt;/color&gt;,同時血量+&lt;color=#47d110&gt;3.5%&lt;/color&gt;,受到伤害降低&lt;color=#47d110&gt;10%&lt;/color&gt;</v>
      </c>
      <c r="AO223" s="74" t="str">
        <f>AJ223&amp;_xlfn.XLOOKUP(AK223,Sheet4!$E$50:$E$118,Sheet4!$G$50:$G$118,"",)</f>
        <v>HP+&lt;color=#47d110&gt;327800&lt;/color&gt;,And HP+&lt;color=#47d110&gt;3.5%&lt;/color&gt;, with &lt;color=#47d110&gt;10%&lt;/color&gt; decrease in damage taken</v>
      </c>
    </row>
    <row r="224" spans="12:41" x14ac:dyDescent="0.15">
      <c r="L224">
        <f t="shared" si="41"/>
        <v>41511</v>
      </c>
      <c r="M224">
        <v>11</v>
      </c>
      <c r="N224" s="79">
        <v>11</v>
      </c>
      <c r="O224" s="80">
        <v>4038</v>
      </c>
      <c r="P224" s="80">
        <v>4025</v>
      </c>
      <c r="Q224" s="80">
        <v>4002</v>
      </c>
      <c r="R224" s="124">
        <f t="shared" si="47"/>
        <v>1.1499999999999999</v>
      </c>
      <c r="S224" s="88">
        <v>15</v>
      </c>
      <c r="T224" s="89">
        <v>3</v>
      </c>
      <c r="U224" s="88">
        <v>6</v>
      </c>
      <c r="V224">
        <f t="shared" si="48"/>
        <v>4</v>
      </c>
      <c r="W224" t="str" cm="1">
        <f t="array" ref="W224">"{5,1,"&amp;T224&amp;","&amp;_xlfn.CEILING.MATH(INDEX($E$5:$J$10,T224,V224)*R224,100)&amp;",0}"</f>
        <v>{5,1,3,327800,0}</v>
      </c>
      <c r="X224" t="str" cm="1">
        <f t="array" ref="X224">IF(U224=0,"","{5,1,"&amp;U224-3&amp;","&amp;INDEX($E$5:$J$10,U224,V224)/10&amp;",1}")</f>
        <v>{5,1,3,3.5,1}</v>
      </c>
      <c r="Y224" t="str">
        <f t="array" ref="Y224">[1]!LKnum(W224:X224)</f>
        <v>{{5,1,3,327800,0}|{5,1,3,3.5,1}}</v>
      </c>
      <c r="Z224">
        <v>0</v>
      </c>
      <c r="AA224">
        <f t="array" ref="AA224">INT(IF(U224=0,0,INDEX($E$20:$J$25,U224,V224))+INDEX($E$20:$J$25,T224,V224))</f>
        <v>37050</v>
      </c>
      <c r="AB224" t="str" cm="1">
        <f t="array" ref="AB224">INDEX(A$5:A$10,$T224)&amp;"&lt;color=#47d110&gt;"&amp;_xlfn.CEILING.MATH(INDEX($E$5:$J$10,T224,V224)*R224,100)&amp;"&lt;/color&gt;"</f>
        <v>血量+&lt;color=#47d110&gt;327800&lt;/color&gt;</v>
      </c>
      <c r="AC224" t="str" cm="1">
        <f t="array" ref="AC224">INDEX(B$5:B$10,$T224)&amp;"&lt;color=#47d110&gt;"&amp;_xlfn.CEILING.MATH(INDEX($E$5:$J$10,T224,V224)*R224,100)&amp;"&lt;/color&gt;"</f>
        <v>血量+&lt;color=#47d110&gt;327800&lt;/color&gt;</v>
      </c>
      <c r="AD224" t="str" cm="1">
        <f t="array" ref="AD224">INDEX(C$5:C$10,$T224)&amp;"&lt;color=#47d110&gt;"&amp;_xlfn.CEILING.MATH(INDEX($E$5:$J$10,T224,V224)*R224,100)&amp;"&lt;/color&gt;"</f>
        <v>HP+&lt;color=#47d110&gt;327800&lt;/color&gt;</v>
      </c>
      <c r="AE224" t="str">
        <f t="array" ref="AE224">IF($U224=0,"",","&amp;INDEX(A$5:A$10,$U224)&amp;INDEX($E$34:$J$39,$U224,$V224))</f>
        <v>,同时血量+&lt;color=#47d110&gt;3.5%&lt;/color&gt;</v>
      </c>
      <c r="AF224" t="str">
        <f t="array" ref="AF224">IF($U224=0,"",","&amp;INDEX(B$5:B$10,$U224)&amp;INDEX($E$34:$J$39,$U224,$V224))</f>
        <v>,同時血量+&lt;color=#47d110&gt;3.5%&lt;/color&gt;</v>
      </c>
      <c r="AG224" t="str">
        <f t="array" ref="AG224">IF($U224=0,"",","&amp;INDEX(C$5:C$10,$U224)&amp;INDEX($E$34:$J$39,$U224,$V224))</f>
        <v>,And HP+&lt;color=#47d110&gt;3.5%&lt;/color&gt;</v>
      </c>
      <c r="AH224" t="str">
        <f t="shared" si="42"/>
        <v>血量+&lt;color=#47d110&gt;327800&lt;/color&gt;,同时血量+&lt;color=#47d110&gt;3.5%&lt;/color&gt;</v>
      </c>
      <c r="AI224" t="str">
        <f t="shared" si="43"/>
        <v>血量+&lt;color=#47d110&gt;327800&lt;/color&gt;,同時血量+&lt;color=#47d110&gt;3.5%&lt;/color&gt;</v>
      </c>
      <c r="AJ224" t="str">
        <f t="shared" si="44"/>
        <v>HP+&lt;color=#47d110&gt;327800&lt;/color&gt;,And HP+&lt;color=#47d110&gt;3.5%&lt;/color&gt;</v>
      </c>
      <c r="AK224">
        <v>3000041</v>
      </c>
      <c r="AL224" t="str">
        <f>_xlfn.XLOOKUP(AK224,Sheet4!$E$50:$E$118,Sheet4!$F$50:$F$118,"",)</f>
        <v>,普通攻击有6%概率造成&lt;color=#47d110&gt;170%&lt;/color&gt;伤害</v>
      </c>
      <c r="AM224" s="74" t="str">
        <f t="shared" si="45"/>
        <v>血量+&lt;color=#47d110&gt;327800&lt;/color&gt;,同时血量+&lt;color=#47d110&gt;3.5%&lt;/color&gt;,普通攻击有6%概率造成&lt;color=#47d110&gt;170%&lt;/color&gt;伤害</v>
      </c>
      <c r="AN224" s="74" t="str">
        <f t="shared" si="46"/>
        <v>血量+&lt;color=#47d110&gt;327800&lt;/color&gt;,同時血量+&lt;color=#47d110&gt;3.5%&lt;/color&gt;,普通攻击有6%概率造成&lt;color=#47d110&gt;170%&lt;/color&gt;伤害</v>
      </c>
      <c r="AO224" s="74" t="str">
        <f>AJ224&amp;_xlfn.XLOOKUP(AK224,Sheet4!$E$50:$E$118,Sheet4!$G$50:$G$118,"",)</f>
        <v>HP+&lt;color=#47d110&gt;327800&lt;/color&gt;,And HP+&lt;color=#47d110&gt;3.5%&lt;/color&gt;, with 6% chance of causing &lt;color=#47d110&gt;170%&lt;/color&gt; damage with basic attacks</v>
      </c>
    </row>
    <row r="225" spans="12:41" x14ac:dyDescent="0.15">
      <c r="L225">
        <f t="shared" si="41"/>
        <v>40612</v>
      </c>
      <c r="M225">
        <v>12</v>
      </c>
      <c r="N225" s="79">
        <v>12</v>
      </c>
      <c r="O225" s="80">
        <v>4030</v>
      </c>
      <c r="P225" s="80">
        <v>3008</v>
      </c>
      <c r="Q225" s="80"/>
      <c r="R225" s="124">
        <f t="shared" si="47"/>
        <v>0.7</v>
      </c>
      <c r="S225" s="88">
        <v>6</v>
      </c>
      <c r="T225" s="89">
        <v>1</v>
      </c>
      <c r="U225" s="88">
        <v>0</v>
      </c>
      <c r="V225">
        <f t="shared" si="48"/>
        <v>4</v>
      </c>
      <c r="W225" t="str" cm="1">
        <f t="array" ref="W225">"{5,1,"&amp;T225&amp;","&amp;_xlfn.CEILING.MATH(INDEX($E$5:$J$10,T225,V225)*R225,100)&amp;",0}"</f>
        <v>{5,1,1,24500,0}</v>
      </c>
      <c r="X225" t="str" cm="1">
        <f t="array" ref="X225">IF(U225=0,"","{5,1,"&amp;U225-3&amp;","&amp;INDEX($E$5:$J$10,U225,V225)/10&amp;",1}")</f>
        <v/>
      </c>
      <c r="Y225" t="str">
        <f t="array" ref="Y225">[1]!LKnum(W225:X225)</f>
        <v>{{5,1,1,24500,0}}</v>
      </c>
      <c r="Z225">
        <v>0</v>
      </c>
      <c r="AA225">
        <f t="array" ref="AA225">INT(IF(U225=0,0,INDEX($E$20:$J$25,U225,V225))+INDEX($E$20:$J$25,T225,V225))</f>
        <v>35000</v>
      </c>
      <c r="AB225" t="str" cm="1">
        <f t="array" ref="AB225">INDEX(A$5:A$10,$T225)&amp;"&lt;color=#47d110&gt;"&amp;_xlfn.CEILING.MATH(INDEX($E$5:$J$10,T225,V225)*R225,100)&amp;"&lt;/color&gt;"</f>
        <v>攻击+&lt;color=#47d110&gt;24500&lt;/color&gt;</v>
      </c>
      <c r="AC225" t="str" cm="1">
        <f t="array" ref="AC225">INDEX(B$5:B$10,$T225)&amp;"&lt;color=#47d110&gt;"&amp;_xlfn.CEILING.MATH(INDEX($E$5:$J$10,T225,V225)*R225,100)&amp;"&lt;/color&gt;"</f>
        <v>攻擊+&lt;color=#47d110&gt;24500&lt;/color&gt;</v>
      </c>
      <c r="AD225" t="str" cm="1">
        <f t="array" ref="AD225">INDEX(C$5:C$10,$T225)&amp;"&lt;color=#47d110&gt;"&amp;_xlfn.CEILING.MATH(INDEX($E$5:$J$10,T225,V225)*R225,100)&amp;"&lt;/color&gt;"</f>
        <v>ATK+&lt;color=#47d110&gt;24500&lt;/color&gt;</v>
      </c>
      <c r="AE225" t="str">
        <f t="array" ref="AE225">IF($U225=0,"",","&amp;INDEX(A$5:A$10,$U225)&amp;INDEX($E$34:$J$39,$U225,$V225))</f>
        <v/>
      </c>
      <c r="AF225" t="str">
        <f t="array" ref="AF225">IF($U225=0,"",","&amp;INDEX(B$5:B$10,$U225)&amp;INDEX($E$34:$J$39,$U225,$V225))</f>
        <v/>
      </c>
      <c r="AG225" t="str">
        <f t="array" ref="AG225">IF($U225=0,"",","&amp;INDEX(C$5:C$10,$U225)&amp;INDEX($E$34:$J$39,$U225,$V225))</f>
        <v/>
      </c>
      <c r="AH225" t="str">
        <f t="shared" si="42"/>
        <v>攻击+&lt;color=#47d110&gt;24500&lt;/color&gt;</v>
      </c>
      <c r="AI225" t="str">
        <f t="shared" si="43"/>
        <v>攻擊+&lt;color=#47d110&gt;24500&lt;/color&gt;</v>
      </c>
      <c r="AJ225" t="str">
        <f t="shared" si="44"/>
        <v>ATK+&lt;color=#47d110&gt;24500&lt;/color&gt;</v>
      </c>
      <c r="AK225">
        <v>3000044</v>
      </c>
      <c r="AL225" t="str">
        <f>_xlfn.XLOOKUP(AK225,Sheet4!$E$50:$E$118,Sheet4!$F$50:$F$118,"",)</f>
        <v>,攻击附带&lt;color=#47d110&gt;7%&lt;/color&gt;护甲穿透</v>
      </c>
      <c r="AM225" s="74" t="str">
        <f t="shared" si="45"/>
        <v>攻击+&lt;color=#47d110&gt;24500&lt;/color&gt;,攻击附带&lt;color=#47d110&gt;7%&lt;/color&gt;护甲穿透</v>
      </c>
      <c r="AN225" s="74" t="str">
        <f t="shared" si="46"/>
        <v>攻擊+&lt;color=#47d110&gt;24500&lt;/color&gt;,攻击附带&lt;color=#47d110&gt;7%&lt;/color&gt;护甲穿透</v>
      </c>
      <c r="AO225" s="74" t="str">
        <f>AJ225&amp;_xlfn.XLOOKUP(AK225,Sheet4!$E$50:$E$118,Sheet4!$G$50:$G$118,"",)</f>
        <v>ATK+&lt;color=#47d110&gt;24500&lt;/color&gt;, with &lt;color=#47d110&gt;7%&lt;/color&gt; armor penetration in attacks</v>
      </c>
    </row>
    <row r="226" spans="12:41" x14ac:dyDescent="0.15">
      <c r="L226">
        <f t="shared" si="41"/>
        <v>42113</v>
      </c>
      <c r="M226">
        <v>13</v>
      </c>
      <c r="N226" s="79">
        <v>13</v>
      </c>
      <c r="O226" s="80">
        <v>4031</v>
      </c>
      <c r="P226" s="80">
        <v>4028</v>
      </c>
      <c r="Q226" s="80"/>
      <c r="R226" s="124">
        <f t="shared" si="47"/>
        <v>0.8</v>
      </c>
      <c r="S226" s="88">
        <v>21</v>
      </c>
      <c r="T226" s="89">
        <v>2</v>
      </c>
      <c r="U226" s="88">
        <v>0</v>
      </c>
      <c r="V226">
        <f t="shared" si="48"/>
        <v>4</v>
      </c>
      <c r="W226" t="str" cm="1">
        <f t="array" ref="W226">"{5,1,"&amp;T226&amp;","&amp;_xlfn.CEILING.MATH(INDEX($E$5:$J$10,T226,V226)*R226,100)&amp;",0}"</f>
        <v>{5,1,2,32400,0}</v>
      </c>
      <c r="X226" t="str" cm="1">
        <f t="array" ref="X226">IF(U226=0,"","{5,1,"&amp;U226-3&amp;","&amp;INDEX($E$5:$J$10,U226,V226)/10&amp;",1}")</f>
        <v/>
      </c>
      <c r="Y226" t="str">
        <f t="array" ref="Y226">[1]!LKnum(W226:X226)</f>
        <v>{{5,1,2,32400,0}}</v>
      </c>
      <c r="Z226">
        <v>0</v>
      </c>
      <c r="AA226">
        <f t="array" ref="AA226">INT(IF(U226=0,0,INDEX($E$20:$J$25,U226,V226))+INDEX($E$20:$J$25,T226,V226))</f>
        <v>60750</v>
      </c>
      <c r="AB226" t="str" cm="1">
        <f t="array" ref="AB226">INDEX(A$5:A$10,$T226)&amp;"&lt;color=#47d110&gt;"&amp;_xlfn.CEILING.MATH(INDEX($E$5:$J$10,T226,V226)*R226,100)&amp;"&lt;/color&gt;"</f>
        <v>防御+&lt;color=#47d110&gt;32400&lt;/color&gt;</v>
      </c>
      <c r="AC226" t="str" cm="1">
        <f t="array" ref="AC226">INDEX(B$5:B$10,$T226)&amp;"&lt;color=#47d110&gt;"&amp;_xlfn.CEILING.MATH(INDEX($E$5:$J$10,T226,V226)*R226,100)&amp;"&lt;/color&gt;"</f>
        <v>防禦+&lt;color=#47d110&gt;32400&lt;/color&gt;</v>
      </c>
      <c r="AD226" t="str" cm="1">
        <f t="array" ref="AD226">INDEX(C$5:C$10,$T226)&amp;"&lt;color=#47d110&gt;"&amp;_xlfn.CEILING.MATH(INDEX($E$5:$J$10,T226,V226)*R226,100)&amp;"&lt;/color&gt;"</f>
        <v>DEF+&lt;color=#47d110&gt;32400&lt;/color&gt;</v>
      </c>
      <c r="AE226" t="str">
        <f t="array" ref="AE226">IF($U226=0,"",","&amp;INDEX(A$5:A$10,$U226)&amp;INDEX($E$34:$J$39,$U226,$V226))</f>
        <v/>
      </c>
      <c r="AF226" t="str">
        <f t="array" ref="AF226">IF($U226=0,"",","&amp;INDEX(B$5:B$10,$U226)&amp;INDEX($E$34:$J$39,$U226,$V226))</f>
        <v/>
      </c>
      <c r="AG226" t="str">
        <f t="array" ref="AG226">IF($U226=0,"",","&amp;INDEX(C$5:C$10,$U226)&amp;INDEX($E$34:$J$39,$U226,$V226))</f>
        <v/>
      </c>
      <c r="AH226" t="str">
        <f t="shared" si="42"/>
        <v>防御+&lt;color=#47d110&gt;32400&lt;/color&gt;</v>
      </c>
      <c r="AI226" t="str">
        <f t="shared" si="43"/>
        <v>防禦+&lt;color=#47d110&gt;32400&lt;/color&gt;</v>
      </c>
      <c r="AJ226" t="str">
        <f t="shared" si="44"/>
        <v>DEF+&lt;color=#47d110&gt;32400&lt;/color&gt;</v>
      </c>
      <c r="AK226">
        <v>3000047</v>
      </c>
      <c r="AL226" t="str">
        <f>_xlfn.XLOOKUP(AK226,Sheet4!$E$50:$E$118,Sheet4!$F$50:$F$118,"",)</f>
        <v>,对冰冻目标额外造成&lt;color=#47d110&gt;9%&lt;/color&gt;伤害</v>
      </c>
      <c r="AM226" s="74" t="str">
        <f t="shared" si="45"/>
        <v>防御+&lt;color=#47d110&gt;32400&lt;/color&gt;,对冰冻目标额外造成&lt;color=#47d110&gt;9%&lt;/color&gt;伤害</v>
      </c>
      <c r="AN226" s="74" t="str">
        <f t="shared" si="46"/>
        <v>防禦+&lt;color=#47d110&gt;32400&lt;/color&gt;,对冰冻目标额外造成&lt;color=#47d110&gt;9%&lt;/color&gt;伤害</v>
      </c>
      <c r="AO226" s="74" t="str">
        <f>AJ226&amp;_xlfn.XLOOKUP(AK226,Sheet4!$E$50:$E$118,Sheet4!$G$50:$G$118,"",)</f>
        <v>DEF+&lt;color=#47d110&gt;32400&lt;/color&gt;, with &lt;color=#47d110&gt;9%&lt;/color&gt; additional damage to frozen targets</v>
      </c>
    </row>
    <row r="227" spans="12:41" x14ac:dyDescent="0.15">
      <c r="L227">
        <f t="shared" si="41"/>
        <v>40614</v>
      </c>
      <c r="M227">
        <v>14</v>
      </c>
      <c r="N227" s="81">
        <v>14</v>
      </c>
      <c r="O227" s="80">
        <v>4022</v>
      </c>
      <c r="P227" s="80">
        <v>3010</v>
      </c>
      <c r="Q227" s="80"/>
      <c r="R227" s="124">
        <f t="shared" si="47"/>
        <v>0.6</v>
      </c>
      <c r="S227" s="88">
        <v>6</v>
      </c>
      <c r="T227" s="89">
        <v>2</v>
      </c>
      <c r="U227" s="88">
        <v>0</v>
      </c>
      <c r="V227">
        <f t="shared" si="48"/>
        <v>4</v>
      </c>
      <c r="W227" t="str" cm="1">
        <f t="array" ref="W227">"{5,1,"&amp;T227&amp;","&amp;_xlfn.CEILING.MATH(INDEX($E$5:$J$10,T227,V227)*R227,100)&amp;",0}"</f>
        <v>{5,1,2,24300,0}</v>
      </c>
      <c r="X227" t="str" cm="1">
        <f t="array" ref="X227">IF(U227=0,"","{5,1,"&amp;U227-3&amp;","&amp;INDEX($E$5:$J$10,U227,V227)/10&amp;",1}")</f>
        <v/>
      </c>
      <c r="Y227" t="str">
        <f t="array" ref="Y227">[1]!LKnum(W227:X227)</f>
        <v>{{5,1,2,24300,0}}</v>
      </c>
      <c r="Z227">
        <v>0</v>
      </c>
      <c r="AA227">
        <f t="array" ref="AA227">INT(IF(U227=0,0,INDEX($E$20:$J$25,U227,V227))+INDEX($E$20:$J$25,T227,V227))</f>
        <v>60750</v>
      </c>
      <c r="AB227" t="str" cm="1">
        <f t="array" ref="AB227">INDEX(A$5:A$10,$T227)&amp;"&lt;color=#47d110&gt;"&amp;_xlfn.CEILING.MATH(INDEX($E$5:$J$10,T227,V227)*R227,100)&amp;"&lt;/color&gt;"</f>
        <v>防御+&lt;color=#47d110&gt;24300&lt;/color&gt;</v>
      </c>
      <c r="AC227" t="str" cm="1">
        <f t="array" ref="AC227">INDEX(B$5:B$10,$T227)&amp;"&lt;color=#47d110&gt;"&amp;_xlfn.CEILING.MATH(INDEX($E$5:$J$10,T227,V227)*R227,100)&amp;"&lt;/color&gt;"</f>
        <v>防禦+&lt;color=#47d110&gt;24300&lt;/color&gt;</v>
      </c>
      <c r="AD227" t="str" cm="1">
        <f t="array" ref="AD227">INDEX(C$5:C$10,$T227)&amp;"&lt;color=#47d110&gt;"&amp;_xlfn.CEILING.MATH(INDEX($E$5:$J$10,T227,V227)*R227,100)&amp;"&lt;/color&gt;"</f>
        <v>DEF+&lt;color=#47d110&gt;24300&lt;/color&gt;</v>
      </c>
      <c r="AE227" t="str">
        <f t="array" ref="AE227">IF($U227=0,"",","&amp;INDEX(A$5:A$10,$U227)&amp;INDEX($E$34:$J$39,$U227,$V227))</f>
        <v/>
      </c>
      <c r="AF227" t="str">
        <f t="array" ref="AF227">IF($U227=0,"",","&amp;INDEX(B$5:B$10,$U227)&amp;INDEX($E$34:$J$39,$U227,$V227))</f>
        <v/>
      </c>
      <c r="AG227" t="str">
        <f t="array" ref="AG227">IF($U227=0,"",","&amp;INDEX(C$5:C$10,$U227)&amp;INDEX($E$34:$J$39,$U227,$V227))</f>
        <v/>
      </c>
      <c r="AH227" t="str">
        <f t="shared" si="42"/>
        <v>防御+&lt;color=#47d110&gt;24300&lt;/color&gt;</v>
      </c>
      <c r="AI227" t="str">
        <f t="shared" si="43"/>
        <v>防禦+&lt;color=#47d110&gt;24300&lt;/color&gt;</v>
      </c>
      <c r="AJ227" t="str">
        <f t="shared" si="44"/>
        <v>DEF+&lt;color=#47d110&gt;24300&lt;/color&gt;</v>
      </c>
      <c r="AK227">
        <v>3000050</v>
      </c>
      <c r="AL227" t="str">
        <f>_xlfn.XLOOKUP(AK227,Sheet4!$E$50:$E$118,Sheet4!$F$50:$F$118,"",)</f>
        <v>,首次血量低于50%时获得&lt;color=#47d110&gt;7%&lt;/color&gt;生命护盾</v>
      </c>
      <c r="AM227" s="74" t="str">
        <f t="shared" si="45"/>
        <v>防御+&lt;color=#47d110&gt;24300&lt;/color&gt;,首次血量低于50%时获得&lt;color=#47d110&gt;7%&lt;/color&gt;生命护盾</v>
      </c>
      <c r="AN227" s="74" t="str">
        <f t="shared" si="46"/>
        <v>防禦+&lt;color=#47d110&gt;24300&lt;/color&gt;,首次血量低于50%时获得&lt;color=#47d110&gt;7%&lt;/color&gt;生命护盾</v>
      </c>
      <c r="AO227" s="74" t="str">
        <f>AJ227&amp;_xlfn.XLOOKUP(AK227,Sheet4!$E$50:$E$118,Sheet4!$G$50:$G$118,"",)</f>
        <v>DEF+&lt;color=#47d110&gt;24300&lt;/color&gt;, with a &lt;color=#47d110&gt;7%&lt;/color&gt; lifeshield received for players below 50% for the first time</v>
      </c>
    </row>
    <row r="228" spans="12:41" x14ac:dyDescent="0.15">
      <c r="L228">
        <f t="shared" si="41"/>
        <v>41515</v>
      </c>
      <c r="M228">
        <v>15</v>
      </c>
      <c r="N228" s="79">
        <v>15</v>
      </c>
      <c r="O228" s="80">
        <v>4033</v>
      </c>
      <c r="P228" s="80">
        <v>4030</v>
      </c>
      <c r="Q228" s="80">
        <v>4021</v>
      </c>
      <c r="R228" s="124">
        <f t="shared" si="47"/>
        <v>1.1499999999999999</v>
      </c>
      <c r="S228" s="88">
        <v>15</v>
      </c>
      <c r="T228" s="89">
        <v>1</v>
      </c>
      <c r="U228" s="88">
        <v>4</v>
      </c>
      <c r="V228">
        <f t="shared" si="48"/>
        <v>4</v>
      </c>
      <c r="W228" t="str" cm="1">
        <f t="array" ref="W228">"{5,1,"&amp;T228&amp;","&amp;_xlfn.CEILING.MATH(INDEX($E$5:$J$10,T228,V228)*R228,100)&amp;",0}"</f>
        <v>{5,1,1,40300,0}</v>
      </c>
      <c r="X228" t="str" cm="1">
        <f t="array" ref="X228">IF(U228=0,"","{5,1,"&amp;U228-3&amp;","&amp;INDEX($E$5:$J$10,U228,V228)/10&amp;",1}")</f>
        <v>{5,1,1,3.5,1}</v>
      </c>
      <c r="Y228" t="str">
        <f t="array" ref="Y228">[1]!LKnum(W228:X228)</f>
        <v>{{5,1,1,40300,0}|{5,1,1,3.5,1}}</v>
      </c>
      <c r="Z228">
        <v>0</v>
      </c>
      <c r="AA228">
        <f t="array" ref="AA228">INT(IF(U228=0,0,INDEX($E$20:$J$25,U228,V228))+INDEX($E$20:$J$25,T228,V228))</f>
        <v>35000</v>
      </c>
      <c r="AB228" t="str" cm="1">
        <f t="array" ref="AB228">INDEX(A$5:A$10,$T228)&amp;"&lt;color=#47d110&gt;"&amp;_xlfn.CEILING.MATH(INDEX($E$5:$J$10,T228,V228)*R228,100)&amp;"&lt;/color&gt;"</f>
        <v>攻击+&lt;color=#47d110&gt;40300&lt;/color&gt;</v>
      </c>
      <c r="AC228" t="str" cm="1">
        <f t="array" ref="AC228">INDEX(B$5:B$10,$T228)&amp;"&lt;color=#47d110&gt;"&amp;_xlfn.CEILING.MATH(INDEX($E$5:$J$10,T228,V228)*R228,100)&amp;"&lt;/color&gt;"</f>
        <v>攻擊+&lt;color=#47d110&gt;40300&lt;/color&gt;</v>
      </c>
      <c r="AD228" t="str" cm="1">
        <f t="array" ref="AD228">INDEX(C$5:C$10,$T228)&amp;"&lt;color=#47d110&gt;"&amp;_xlfn.CEILING.MATH(INDEX($E$5:$J$10,T228,V228)*R228,100)&amp;"&lt;/color&gt;"</f>
        <v>ATK+&lt;color=#47d110&gt;40300&lt;/color&gt;</v>
      </c>
      <c r="AE228" t="str">
        <f t="array" ref="AE228">IF($U228=0,"",","&amp;INDEX(A$5:A$10,$U228)&amp;INDEX($E$34:$J$39,$U228,$V228))</f>
        <v>,同时攻击+&lt;color=#47d110&gt;3.5%&lt;/color&gt;</v>
      </c>
      <c r="AF228" t="str">
        <f t="array" ref="AF228">IF($U228=0,"",","&amp;INDEX(B$5:B$10,$U228)&amp;INDEX($E$34:$J$39,$U228,$V228))</f>
        <v>,同時攻擊+&lt;color=#47d110&gt;3.5%&lt;/color&gt;</v>
      </c>
      <c r="AG228" t="str">
        <f t="array" ref="AG228">IF($U228=0,"",","&amp;INDEX(C$5:C$10,$U228)&amp;INDEX($E$34:$J$39,$U228,$V228))</f>
        <v>,And ATK+&lt;color=#47d110&gt;3.5%&lt;/color&gt;</v>
      </c>
      <c r="AH228" t="str">
        <f t="shared" si="42"/>
        <v>攻击+&lt;color=#47d110&gt;40300&lt;/color&gt;,同时攻击+&lt;color=#47d110&gt;3.5%&lt;/color&gt;</v>
      </c>
      <c r="AI228" t="str">
        <f t="shared" si="43"/>
        <v>攻擊+&lt;color=#47d110&gt;40300&lt;/color&gt;,同時攻擊+&lt;color=#47d110&gt;3.5%&lt;/color&gt;</v>
      </c>
      <c r="AJ228" t="str">
        <f t="shared" si="44"/>
        <v>ATK+&lt;color=#47d110&gt;40300&lt;/color&gt;,And ATK+&lt;color=#47d110&gt;3.5%&lt;/color&gt;</v>
      </c>
      <c r="AK228">
        <v>3000053</v>
      </c>
      <c r="AL228" t="str">
        <f>_xlfn.XLOOKUP(AK228,Sheet4!$E$50:$E$118,Sheet4!$F$50:$F$118,"",)</f>
        <v>,攻击有8%概率减少&lt;color=#47d110&gt;1.2&lt;/color&gt;秒必杀技冷却时间</v>
      </c>
      <c r="AM228" s="74" t="str">
        <f t="shared" si="45"/>
        <v>攻击+&lt;color=#47d110&gt;40300&lt;/color&gt;,同时攻击+&lt;color=#47d110&gt;3.5%&lt;/color&gt;,攻击有8%概率减少&lt;color=#47d110&gt;1.2&lt;/color&gt;秒必杀技冷却时间</v>
      </c>
      <c r="AN228" s="74" t="str">
        <f t="shared" si="46"/>
        <v>攻擊+&lt;color=#47d110&gt;40300&lt;/color&gt;,同時攻擊+&lt;color=#47d110&gt;3.5%&lt;/color&gt;,攻击有8%概率减少&lt;color=#47d110&gt;1.2&lt;/color&gt;秒必杀技冷却时间</v>
      </c>
      <c r="AO228" s="74" t="str">
        <f>AJ228&amp;_xlfn.XLOOKUP(AK228,Sheet4!$E$50:$E$118,Sheet4!$G$50:$G$118,"",)</f>
        <v>ATK+&lt;color=#47d110&gt;40300&lt;/color&gt;,And ATK+&lt;color=#47d110&gt;3.5%&lt;/color&gt;, with 8% chance of reducing Ultimate CD by &lt;color=#47d110&gt;1.2&lt;/color&gt; second</v>
      </c>
    </row>
    <row r="229" spans="12:41" x14ac:dyDescent="0.15">
      <c r="L229">
        <f t="shared" si="41"/>
        <v>43716</v>
      </c>
      <c r="M229">
        <v>16</v>
      </c>
      <c r="N229" s="79">
        <v>16</v>
      </c>
      <c r="O229" s="129">
        <v>4035</v>
      </c>
      <c r="P229" s="129">
        <v>4026</v>
      </c>
      <c r="Q229" s="129">
        <v>4019</v>
      </c>
      <c r="R229" s="124">
        <f t="shared" si="47"/>
        <v>1.1499999999999999</v>
      </c>
      <c r="S229" s="88">
        <v>37</v>
      </c>
      <c r="T229" s="128">
        <v>1</v>
      </c>
      <c r="U229" s="131">
        <v>4</v>
      </c>
      <c r="V229">
        <f t="shared" si="48"/>
        <v>4</v>
      </c>
      <c r="W229" t="str" cm="1">
        <f t="array" ref="W229">"{5,1,"&amp;T229&amp;","&amp;_xlfn.CEILING.MATH(INDEX($E$5:$J$10,T229,V229)*R229,100)&amp;",0}"</f>
        <v>{5,1,1,40300,0}</v>
      </c>
      <c r="X229" t="str" cm="1">
        <f t="array" ref="X229">IF(U229=0,"","{5,1,"&amp;U229-3&amp;","&amp;INDEX($E$5:$J$10,U229,V229)/10&amp;",1}")</f>
        <v>{5,1,1,3.5,1}</v>
      </c>
      <c r="Y229" t="str">
        <f t="array" ref="Y229">[1]!LKnum(W229:X229)</f>
        <v>{{5,1,1,40300,0}|{5,1,1,3.5,1}}</v>
      </c>
      <c r="Z229">
        <v>0</v>
      </c>
      <c r="AA229">
        <f t="array" ref="AA229">INT(IF(U229=0,0,INDEX($E$20:$J$25,U229,V229))+INDEX($E$20:$J$25,T229,V229))</f>
        <v>35000</v>
      </c>
      <c r="AB229" t="str" cm="1">
        <f t="array" ref="AB229">INDEX(A$5:A$10,$T229)&amp;"&lt;color=#47d110&gt;"&amp;_xlfn.CEILING.MATH(INDEX($E$5:$J$10,T229,V229)*R229,100)&amp;"&lt;/color&gt;"</f>
        <v>攻击+&lt;color=#47d110&gt;40300&lt;/color&gt;</v>
      </c>
      <c r="AC229" t="str" cm="1">
        <f t="array" ref="AC229">INDEX(B$5:B$10,$T229)&amp;"&lt;color=#47d110&gt;"&amp;_xlfn.CEILING.MATH(INDEX($E$5:$J$10,T229,V229)*R229,100)&amp;"&lt;/color&gt;"</f>
        <v>攻擊+&lt;color=#47d110&gt;40300&lt;/color&gt;</v>
      </c>
      <c r="AD229" t="str" cm="1">
        <f t="array" ref="AD229">INDEX(C$5:C$10,$T229)&amp;"&lt;color=#47d110&gt;"&amp;_xlfn.CEILING.MATH(INDEX($E$5:$J$10,T229,V229)*R229,100)&amp;"&lt;/color&gt;"</f>
        <v>ATK+&lt;color=#47d110&gt;40300&lt;/color&gt;</v>
      </c>
      <c r="AE229" t="str">
        <f t="array" ref="AE229">IF($U229=0,"",","&amp;INDEX(A$5:A$10,$U229)&amp;INDEX($E$34:$J$39,$U229,$V229))</f>
        <v>,同时攻击+&lt;color=#47d110&gt;3.5%&lt;/color&gt;</v>
      </c>
      <c r="AF229" t="str">
        <f t="array" ref="AF229">IF($U229=0,"",","&amp;INDEX(B$5:B$10,$U229)&amp;INDEX($E$34:$J$39,$U229,$V229))</f>
        <v>,同時攻擊+&lt;color=#47d110&gt;3.5%&lt;/color&gt;</v>
      </c>
      <c r="AG229" t="str">
        <f t="array" ref="AG229">IF($U229=0,"",","&amp;INDEX(C$5:C$10,$U229)&amp;INDEX($E$34:$J$39,$U229,$V229))</f>
        <v>,And ATK+&lt;color=#47d110&gt;3.5%&lt;/color&gt;</v>
      </c>
      <c r="AH229" t="str">
        <f t="shared" si="42"/>
        <v>攻击+&lt;color=#47d110&gt;40300&lt;/color&gt;,同时攻击+&lt;color=#47d110&gt;3.5%&lt;/color&gt;</v>
      </c>
      <c r="AI229" t="str">
        <f t="shared" si="43"/>
        <v>攻擊+&lt;color=#47d110&gt;40300&lt;/color&gt;,同時攻擊+&lt;color=#47d110&gt;3.5%&lt;/color&gt;</v>
      </c>
      <c r="AJ229" t="str">
        <f t="shared" si="44"/>
        <v>ATK+&lt;color=#47d110&gt;40300&lt;/color&gt;,And ATK+&lt;color=#47d110&gt;3.5%&lt;/color&gt;</v>
      </c>
      <c r="AK229">
        <v>3000056</v>
      </c>
      <c r="AL229" t="str">
        <f>_xlfn.XLOOKUP(AK229,Sheet4!$E$50:$E$118,Sheet4!$F$50:$F$118,"",)</f>
        <v>,击败目标后回复&lt;color=#47d110&gt;12%&lt;/color&gt;生命值</v>
      </c>
      <c r="AM229" s="74" t="str">
        <f t="shared" si="45"/>
        <v>攻击+&lt;color=#47d110&gt;40300&lt;/color&gt;,同时攻击+&lt;color=#47d110&gt;3.5%&lt;/color&gt;,击败目标后回复&lt;color=#47d110&gt;12%&lt;/color&gt;生命值</v>
      </c>
      <c r="AN229" s="74" t="str">
        <f t="shared" si="46"/>
        <v>攻擊+&lt;color=#47d110&gt;40300&lt;/color&gt;,同時攻擊+&lt;color=#47d110&gt;3.5%&lt;/color&gt;,击败目标后回复&lt;color=#47d110&gt;12%&lt;/color&gt;生命值</v>
      </c>
      <c r="AO229" s="74" t="str">
        <f>AJ229&amp;_xlfn.XLOOKUP(AK229,Sheet4!$E$50:$E$118,Sheet4!$G$50:$G$118,"",)</f>
        <v>ATK+&lt;color=#47d110&gt;40300&lt;/color&gt;,And ATK+&lt;color=#47d110&gt;3.5%&lt;/color&gt;, with &lt;color=#47d110&gt;12%&lt;/color&gt; HP recovery after defeating targets</v>
      </c>
    </row>
    <row r="230" spans="12:41" x14ac:dyDescent="0.15">
      <c r="L230">
        <f t="shared" si="41"/>
        <v>42117</v>
      </c>
      <c r="M230">
        <v>17</v>
      </c>
      <c r="N230" s="79">
        <v>17</v>
      </c>
      <c r="O230" s="80">
        <v>4019</v>
      </c>
      <c r="P230" s="80">
        <v>4012</v>
      </c>
      <c r="Q230" s="80"/>
      <c r="R230" s="124">
        <f t="shared" si="47"/>
        <v>0.9</v>
      </c>
      <c r="S230" s="88">
        <v>21</v>
      </c>
      <c r="T230" s="89">
        <v>2</v>
      </c>
      <c r="U230" s="88">
        <v>0</v>
      </c>
      <c r="V230">
        <f t="shared" si="48"/>
        <v>4</v>
      </c>
      <c r="W230" t="str" cm="1">
        <f t="array" ref="W230">"{5,1,"&amp;T230&amp;","&amp;_xlfn.CEILING.MATH(INDEX($E$5:$J$10,T230,V230)*R230,100)&amp;",0}"</f>
        <v>{5,1,2,36500,0}</v>
      </c>
      <c r="X230" t="str" cm="1">
        <f t="array" ref="X230">IF(U230=0,"","{5,1,"&amp;U230-3&amp;","&amp;INDEX($E$5:$J$10,U230,V230)/10&amp;",1}")</f>
        <v/>
      </c>
      <c r="Y230" t="str">
        <f t="array" ref="Y230">[1]!LKnum(W230:X230)</f>
        <v>{{5,1,2,36500,0}}</v>
      </c>
      <c r="Z230">
        <v>0</v>
      </c>
      <c r="AA230">
        <f t="array" ref="AA230">INT(IF(U230=0,0,INDEX($E$20:$J$25,U230,V230))+INDEX($E$20:$J$25,T230,V230))</f>
        <v>60750</v>
      </c>
      <c r="AB230" t="str" cm="1">
        <f t="array" ref="AB230">INDEX(A$5:A$10,$T230)&amp;"&lt;color=#47d110&gt;"&amp;_xlfn.CEILING.MATH(INDEX($E$5:$J$10,T230,V230)*R230,100)&amp;"&lt;/color&gt;"</f>
        <v>防御+&lt;color=#47d110&gt;36500&lt;/color&gt;</v>
      </c>
      <c r="AC230" t="str" cm="1">
        <f t="array" ref="AC230">INDEX(B$5:B$10,$T230)&amp;"&lt;color=#47d110&gt;"&amp;_xlfn.CEILING.MATH(INDEX($E$5:$J$10,T230,V230)*R230,100)&amp;"&lt;/color&gt;"</f>
        <v>防禦+&lt;color=#47d110&gt;36500&lt;/color&gt;</v>
      </c>
      <c r="AD230" t="str" cm="1">
        <f t="array" ref="AD230">INDEX(C$5:C$10,$T230)&amp;"&lt;color=#47d110&gt;"&amp;_xlfn.CEILING.MATH(INDEX($E$5:$J$10,T230,V230)*R230,100)&amp;"&lt;/color&gt;"</f>
        <v>DEF+&lt;color=#47d110&gt;36500&lt;/color&gt;</v>
      </c>
      <c r="AE230" t="str">
        <f t="array" ref="AE230">IF($U230=0,"",","&amp;INDEX(A$5:A$10,$U230)&amp;INDEX($E$34:$J$39,$U230,$V230))</f>
        <v/>
      </c>
      <c r="AF230" t="str">
        <f t="array" ref="AF230">IF($U230=0,"",","&amp;INDEX(B$5:B$10,$U230)&amp;INDEX($E$34:$J$39,$U230,$V230))</f>
        <v/>
      </c>
      <c r="AG230" t="str">
        <f t="array" ref="AG230">IF($U230=0,"",","&amp;INDEX(C$5:C$10,$U230)&amp;INDEX($E$34:$J$39,$U230,$V230))</f>
        <v/>
      </c>
      <c r="AH230" t="str">
        <f t="shared" si="42"/>
        <v>防御+&lt;color=#47d110&gt;36500&lt;/color&gt;</v>
      </c>
      <c r="AI230" t="str">
        <f t="shared" si="43"/>
        <v>防禦+&lt;color=#47d110&gt;36500&lt;/color&gt;</v>
      </c>
      <c r="AJ230" t="str">
        <f t="shared" si="44"/>
        <v>DEF+&lt;color=#47d110&gt;36500&lt;/color&gt;</v>
      </c>
      <c r="AK230">
        <v>3000059</v>
      </c>
      <c r="AL230" t="str">
        <f>_xlfn.XLOOKUP(AK230,Sheet4!$E$50:$E$118,Sheet4!$F$50:$F$118,"",)</f>
        <v>,受到控制效果降低30%，吸血效果提高&lt;color=#47d110&gt;9%&lt;/color&gt;</v>
      </c>
      <c r="AM230" s="74" t="str">
        <f t="shared" si="45"/>
        <v>防御+&lt;color=#47d110&gt;36500&lt;/color&gt;,受到控制效果降低30%，吸血效果提高&lt;color=#47d110&gt;9%&lt;/color&gt;</v>
      </c>
      <c r="AN230" s="74" t="str">
        <f t="shared" si="46"/>
        <v>防禦+&lt;color=#47d110&gt;36500&lt;/color&gt;,受到控制效果降低30%，吸血效果提高&lt;color=#47d110&gt;9%&lt;/color&gt;</v>
      </c>
      <c r="AO230" s="74" t="str">
        <f>AJ230&amp;_xlfn.XLOOKUP(AK230,Sheet4!$E$50:$E$118,Sheet4!$G$50:$G$118,"",)</f>
        <v>DEF+&lt;color=#47d110&gt;36500&lt;/color&gt;, with 30% reduction in control effects and &lt;color=#47d110&gt;9%&lt;/color&gt; increase in lifesteal effects</v>
      </c>
    </row>
    <row r="231" spans="12:41" x14ac:dyDescent="0.15">
      <c r="L231">
        <f t="shared" si="41"/>
        <v>43218</v>
      </c>
      <c r="M231">
        <v>18</v>
      </c>
      <c r="N231" s="81">
        <v>18</v>
      </c>
      <c r="O231" s="80">
        <v>4036</v>
      </c>
      <c r="P231" s="80">
        <v>4014</v>
      </c>
      <c r="Q231" s="80"/>
      <c r="R231" s="124">
        <f t="shared" si="47"/>
        <v>0.9</v>
      </c>
      <c r="S231" s="88">
        <v>32</v>
      </c>
      <c r="T231" s="89">
        <v>2</v>
      </c>
      <c r="U231" s="88">
        <v>0</v>
      </c>
      <c r="V231">
        <f t="shared" si="48"/>
        <v>4</v>
      </c>
      <c r="W231" t="str" cm="1">
        <f t="array" ref="W231">"{5,1,"&amp;T231&amp;","&amp;_xlfn.CEILING.MATH(INDEX($E$5:$J$10,T231,V231)*R231,100)&amp;",0}"</f>
        <v>{5,1,2,36500,0}</v>
      </c>
      <c r="X231" t="str" cm="1">
        <f t="array" ref="X231">IF(U231=0,"","{5,1,"&amp;U231-3&amp;","&amp;INDEX($E$5:$J$10,U231,V231)/10&amp;",1}")</f>
        <v/>
      </c>
      <c r="Y231" t="str">
        <f t="array" ref="Y231">[1]!LKnum(W231:X231)</f>
        <v>{{5,1,2,36500,0}}</v>
      </c>
      <c r="Z231">
        <v>0</v>
      </c>
      <c r="AA231">
        <f t="array" ref="AA231">INT(IF(U231=0,0,INDEX($E$20:$J$25,U231,V231))+INDEX($E$20:$J$25,T231,V231))</f>
        <v>60750</v>
      </c>
      <c r="AB231" t="str" cm="1">
        <f t="array" ref="AB231">INDEX(A$5:A$10,$T231)&amp;"&lt;color=#47d110&gt;"&amp;_xlfn.CEILING.MATH(INDEX($E$5:$J$10,T231,V231)*R231,100)&amp;"&lt;/color&gt;"</f>
        <v>防御+&lt;color=#47d110&gt;36500&lt;/color&gt;</v>
      </c>
      <c r="AC231" t="str" cm="1">
        <f t="array" ref="AC231">INDEX(B$5:B$10,$T231)&amp;"&lt;color=#47d110&gt;"&amp;_xlfn.CEILING.MATH(INDEX($E$5:$J$10,T231,V231)*R231,100)&amp;"&lt;/color&gt;"</f>
        <v>防禦+&lt;color=#47d110&gt;36500&lt;/color&gt;</v>
      </c>
      <c r="AD231" t="str" cm="1">
        <f t="array" ref="AD231">INDEX(C$5:C$10,$T231)&amp;"&lt;color=#47d110&gt;"&amp;_xlfn.CEILING.MATH(INDEX($E$5:$J$10,T231,V231)*R231,100)&amp;"&lt;/color&gt;"</f>
        <v>DEF+&lt;color=#47d110&gt;36500&lt;/color&gt;</v>
      </c>
      <c r="AE231" t="str">
        <f t="array" ref="AE231">IF($U231=0,"",","&amp;INDEX(A$5:A$10,$U231)&amp;INDEX($E$34:$J$39,$U231,$V231))</f>
        <v/>
      </c>
      <c r="AF231" t="str">
        <f t="array" ref="AF231">IF($U231=0,"",","&amp;INDEX(B$5:B$10,$U231)&amp;INDEX($E$34:$J$39,$U231,$V231))</f>
        <v/>
      </c>
      <c r="AG231" t="str">
        <f t="array" ref="AG231">IF($U231=0,"",","&amp;INDEX(C$5:C$10,$U231)&amp;INDEX($E$34:$J$39,$U231,$V231))</f>
        <v/>
      </c>
      <c r="AH231" t="str">
        <f t="shared" si="42"/>
        <v>防御+&lt;color=#47d110&gt;36500&lt;/color&gt;</v>
      </c>
      <c r="AI231" t="str">
        <f t="shared" si="43"/>
        <v>防禦+&lt;color=#47d110&gt;36500&lt;/color&gt;</v>
      </c>
      <c r="AJ231" t="str">
        <f t="shared" si="44"/>
        <v>DEF+&lt;color=#47d110&gt;36500&lt;/color&gt;</v>
      </c>
      <c r="AK231">
        <v>3000062</v>
      </c>
      <c r="AL231" t="str">
        <f>_xlfn.XLOOKUP(AK231,Sheet4!$E$50:$E$118,Sheet4!$F$50:$F$118,"",)</f>
        <v>,每2秒恢复&lt;color=#47d110&gt;2%&lt;/color&gt;生命上限血量</v>
      </c>
      <c r="AM231" s="74" t="str">
        <f t="shared" si="45"/>
        <v>防御+&lt;color=#47d110&gt;36500&lt;/color&gt;,每2秒恢复&lt;color=#47d110&gt;2%&lt;/color&gt;生命上限血量</v>
      </c>
      <c r="AN231" s="74" t="str">
        <f t="shared" si="46"/>
        <v>防禦+&lt;color=#47d110&gt;36500&lt;/color&gt;,每2秒恢复&lt;color=#47d110&gt;2%&lt;/color&gt;生命上限血量</v>
      </c>
      <c r="AO231" s="74" t="str">
        <f>AJ231&amp;_xlfn.XLOOKUP(AK231,Sheet4!$E$50:$E$118,Sheet4!$G$50:$G$118,"",)</f>
        <v>DEF+&lt;color=#47d110&gt;36500&lt;/color&gt;, with &lt;color=#47d110&gt;2%&lt;/color&gt; Max HP recovery every 2 seconds</v>
      </c>
    </row>
    <row r="232" spans="12:41" x14ac:dyDescent="0.15">
      <c r="L232">
        <f t="shared" si="41"/>
        <v>40219</v>
      </c>
      <c r="M232">
        <v>19</v>
      </c>
      <c r="N232" s="79">
        <v>19</v>
      </c>
      <c r="O232" s="80">
        <v>3015</v>
      </c>
      <c r="P232" s="80">
        <v>3013</v>
      </c>
      <c r="Q232" s="80"/>
      <c r="R232" s="124">
        <f t="shared" si="47"/>
        <v>0.45</v>
      </c>
      <c r="S232" s="88">
        <v>2</v>
      </c>
      <c r="T232" s="89">
        <v>2</v>
      </c>
      <c r="U232" s="88">
        <v>0</v>
      </c>
      <c r="V232">
        <f t="shared" si="48"/>
        <v>4</v>
      </c>
      <c r="W232" t="str" cm="1">
        <f t="array" ref="W232">"{5,1,"&amp;T232&amp;","&amp;_xlfn.CEILING.MATH(INDEX($E$5:$J$10,T232,V232)*R232,100)&amp;",0}"</f>
        <v>{5,1,2,18300,0}</v>
      </c>
      <c r="X232" t="str" cm="1">
        <f t="array" ref="X232">IF(U232=0,"","{5,1,"&amp;U232-3&amp;","&amp;INDEX($E$5:$J$10,U232,V232)/10&amp;",1}")</f>
        <v/>
      </c>
      <c r="Y232" t="str">
        <f t="array" ref="Y232">[1]!LKnum(W232:X232)</f>
        <v>{{5,1,2,18300,0}}</v>
      </c>
      <c r="Z232">
        <v>0</v>
      </c>
      <c r="AA232">
        <f t="array" ref="AA232">INT(IF(U232=0,0,INDEX($E$20:$J$25,U232,V232))+INDEX($E$20:$J$25,T232,V232))</f>
        <v>60750</v>
      </c>
      <c r="AB232" t="str" cm="1">
        <f t="array" ref="AB232">INDEX(A$5:A$10,$T232)&amp;"&lt;color=#47d110&gt;"&amp;_xlfn.CEILING.MATH(INDEX($E$5:$J$10,T232,V232)*R232,100)&amp;"&lt;/color&gt;"</f>
        <v>防御+&lt;color=#47d110&gt;18300&lt;/color&gt;</v>
      </c>
      <c r="AC232" t="str" cm="1">
        <f t="array" ref="AC232">INDEX(B$5:B$10,$T232)&amp;"&lt;color=#47d110&gt;"&amp;_xlfn.CEILING.MATH(INDEX($E$5:$J$10,T232,V232)*R232,100)&amp;"&lt;/color&gt;"</f>
        <v>防禦+&lt;color=#47d110&gt;18300&lt;/color&gt;</v>
      </c>
      <c r="AD232" t="str" cm="1">
        <f t="array" ref="AD232">INDEX(C$5:C$10,$T232)&amp;"&lt;color=#47d110&gt;"&amp;_xlfn.CEILING.MATH(INDEX($E$5:$J$10,T232,V232)*R232,100)&amp;"&lt;/color&gt;"</f>
        <v>DEF+&lt;color=#47d110&gt;18300&lt;/color&gt;</v>
      </c>
      <c r="AE232" t="str">
        <f t="array" ref="AE232">IF($U232=0,"",","&amp;INDEX(A$5:A$10,$U232)&amp;INDEX($E$34:$J$39,$U232,$V232))</f>
        <v/>
      </c>
      <c r="AF232" t="str">
        <f t="array" ref="AF232">IF($U232=0,"",","&amp;INDEX(B$5:B$10,$U232)&amp;INDEX($E$34:$J$39,$U232,$V232))</f>
        <v/>
      </c>
      <c r="AG232" t="str">
        <f t="array" ref="AG232">IF($U232=0,"",","&amp;INDEX(C$5:C$10,$U232)&amp;INDEX($E$34:$J$39,$U232,$V232))</f>
        <v/>
      </c>
      <c r="AH232" t="str">
        <f t="shared" si="42"/>
        <v>防御+&lt;color=#47d110&gt;18300&lt;/color&gt;</v>
      </c>
      <c r="AI232" t="str">
        <f t="shared" si="43"/>
        <v>防禦+&lt;color=#47d110&gt;18300&lt;/color&gt;</v>
      </c>
      <c r="AJ232" t="str">
        <f t="shared" si="44"/>
        <v>DEF+&lt;color=#47d110&gt;18300&lt;/color&gt;</v>
      </c>
      <c r="AK232">
        <v>3000065</v>
      </c>
      <c r="AL232" t="str">
        <f>_xlfn.XLOOKUP(AK232,Sheet4!$E$50:$E$118,Sheet4!$F$50:$F$118,"",)</f>
        <v>,血量上限提高&lt;color=#47d110&gt;5%&lt;/color&gt;</v>
      </c>
      <c r="AM232" s="74" t="str">
        <f t="shared" si="45"/>
        <v>防御+&lt;color=#47d110&gt;18300&lt;/color&gt;,血量上限提高&lt;color=#47d110&gt;5%&lt;/color&gt;</v>
      </c>
      <c r="AN232" s="74" t="str">
        <f t="shared" si="46"/>
        <v>防禦+&lt;color=#47d110&gt;18300&lt;/color&gt;,血量上限提高&lt;color=#47d110&gt;5%&lt;/color&gt;</v>
      </c>
      <c r="AO232" s="74" t="str">
        <f>AJ232&amp;_xlfn.XLOOKUP(AK232,Sheet4!$E$50:$E$118,Sheet4!$G$50:$G$118,"",)</f>
        <v>DEF+&lt;color=#47d110&gt;18300&lt;/color&gt;, with &lt;color=#47d110&gt;5%&lt;/color&gt; increase in Max HP</v>
      </c>
    </row>
    <row r="233" spans="12:41" x14ac:dyDescent="0.15">
      <c r="L233">
        <f t="shared" si="41"/>
        <v>40220</v>
      </c>
      <c r="M233">
        <v>20</v>
      </c>
      <c r="N233" s="81">
        <v>20</v>
      </c>
      <c r="O233" s="80">
        <v>3000</v>
      </c>
      <c r="P233" s="80">
        <v>2006</v>
      </c>
      <c r="Q233" s="80"/>
      <c r="R233" s="124">
        <f t="shared" si="47"/>
        <v>0.45</v>
      </c>
      <c r="S233" s="88">
        <v>2</v>
      </c>
      <c r="T233" s="89">
        <v>3</v>
      </c>
      <c r="U233" s="88">
        <v>0</v>
      </c>
      <c r="V233">
        <f t="shared" si="48"/>
        <v>4</v>
      </c>
      <c r="W233" t="str" cm="1">
        <f t="array" ref="W233">"{5,1,"&amp;T233&amp;","&amp;_xlfn.CEILING.MATH(INDEX($E$5:$J$10,T233,V233)*R233,100)&amp;",0}"</f>
        <v>{5,1,3,128300,0}</v>
      </c>
      <c r="X233" t="str" cm="1">
        <f t="array" ref="X233">IF(U233=0,"","{5,1,"&amp;U233-3&amp;","&amp;INDEX($E$5:$J$10,U233,V233)/10&amp;",1}")</f>
        <v/>
      </c>
      <c r="Y233" t="str">
        <f t="array" ref="Y233">[1]!LKnum(W233:X233)</f>
        <v>{{5,1,3,128300,0}}</v>
      </c>
      <c r="Z233">
        <v>0</v>
      </c>
      <c r="AA233">
        <f t="array" ref="AA233">INT(IF(U233=0,0,INDEX($E$20:$J$25,U233,V233))+INDEX($E$20:$J$25,T233,V233))</f>
        <v>37050</v>
      </c>
      <c r="AB233" t="str" cm="1">
        <f t="array" ref="AB233">INDEX(A$5:A$10,$T233)&amp;"&lt;color=#47d110&gt;"&amp;_xlfn.CEILING.MATH(INDEX($E$5:$J$10,T233,V233)*R233,100)&amp;"&lt;/color&gt;"</f>
        <v>血量+&lt;color=#47d110&gt;128300&lt;/color&gt;</v>
      </c>
      <c r="AC233" t="str" cm="1">
        <f t="array" ref="AC233">INDEX(B$5:B$10,$T233)&amp;"&lt;color=#47d110&gt;"&amp;_xlfn.CEILING.MATH(INDEX($E$5:$J$10,T233,V233)*R233,100)&amp;"&lt;/color&gt;"</f>
        <v>血量+&lt;color=#47d110&gt;128300&lt;/color&gt;</v>
      </c>
      <c r="AD233" t="str" cm="1">
        <f t="array" ref="AD233">INDEX(C$5:C$10,$T233)&amp;"&lt;color=#47d110&gt;"&amp;_xlfn.CEILING.MATH(INDEX($E$5:$J$10,T233,V233)*R233,100)&amp;"&lt;/color&gt;"</f>
        <v>HP+&lt;color=#47d110&gt;128300&lt;/color&gt;</v>
      </c>
      <c r="AE233" t="str">
        <f t="array" ref="AE233">IF($U233=0,"",","&amp;INDEX(A$5:A$10,$U233)&amp;INDEX($E$34:$J$39,$U233,$V233))</f>
        <v/>
      </c>
      <c r="AF233" t="str">
        <f t="array" ref="AF233">IF($U233=0,"",","&amp;INDEX(B$5:B$10,$U233)&amp;INDEX($E$34:$J$39,$U233,$V233))</f>
        <v/>
      </c>
      <c r="AG233" t="str">
        <f t="array" ref="AG233">IF($U233=0,"",","&amp;INDEX(C$5:C$10,$U233)&amp;INDEX($E$34:$J$39,$U233,$V233))</f>
        <v/>
      </c>
      <c r="AH233" t="str">
        <f t="shared" si="42"/>
        <v>血量+&lt;color=#47d110&gt;128300&lt;/color&gt;</v>
      </c>
      <c r="AI233" t="str">
        <f t="shared" si="43"/>
        <v>血量+&lt;color=#47d110&gt;128300&lt;/color&gt;</v>
      </c>
      <c r="AJ233" t="str">
        <f t="shared" si="44"/>
        <v>HP+&lt;color=#47d110&gt;128300&lt;/color&gt;</v>
      </c>
      <c r="AK233">
        <v>3000068</v>
      </c>
      <c r="AL233" t="str">
        <f>_xlfn.XLOOKUP(AK233,Sheet4!$E$50:$E$118,Sheet4!$F$50:$F$118,"",)</f>
        <v>,冷却减少&lt;color=#47d110&gt;15%&lt;/color&gt;</v>
      </c>
      <c r="AM233" s="74" t="str">
        <f t="shared" si="45"/>
        <v>血量+&lt;color=#47d110&gt;128300&lt;/color&gt;,冷却减少&lt;color=#47d110&gt;15%&lt;/color&gt;</v>
      </c>
      <c r="AN233" s="74" t="str">
        <f t="shared" si="46"/>
        <v>血量+&lt;color=#47d110&gt;128300&lt;/color&gt;,冷却减少&lt;color=#47d110&gt;15%&lt;/color&gt;</v>
      </c>
      <c r="AO233" s="74" t="str">
        <f>AJ233&amp;_xlfn.XLOOKUP(AK233,Sheet4!$E$50:$E$118,Sheet4!$G$50:$G$118,"",)</f>
        <v>HP+&lt;color=#47d110&gt;128300&lt;/color&gt;, with &lt;color=#47d110&gt;15%&lt;/color&gt; reduction in CD</v>
      </c>
    </row>
    <row r="234" spans="12:41" x14ac:dyDescent="0.15">
      <c r="L234">
        <f t="shared" si="41"/>
        <v>40321</v>
      </c>
      <c r="M234">
        <v>21</v>
      </c>
      <c r="N234" s="79">
        <v>21</v>
      </c>
      <c r="O234" s="80">
        <v>3009</v>
      </c>
      <c r="P234" s="80">
        <v>3004</v>
      </c>
      <c r="Q234" s="80">
        <v>2010</v>
      </c>
      <c r="R234" s="124">
        <f t="shared" si="47"/>
        <v>0.7</v>
      </c>
      <c r="S234" s="88">
        <v>3</v>
      </c>
      <c r="T234" s="89">
        <v>1</v>
      </c>
      <c r="U234" s="88">
        <v>0</v>
      </c>
      <c r="V234">
        <f t="shared" si="48"/>
        <v>4</v>
      </c>
      <c r="W234" t="str" cm="1">
        <f t="array" ref="W234">"{5,1,"&amp;T234&amp;","&amp;_xlfn.CEILING.MATH(INDEX($E$5:$J$10,T234,V234)*R234,100)&amp;",0}"</f>
        <v>{5,1,1,24500,0}</v>
      </c>
      <c r="X234" t="str" cm="1">
        <f t="array" ref="X234">IF(U234=0,"","{5,1,"&amp;U234-3&amp;","&amp;INDEX($E$5:$J$10,U234,V234)/10&amp;",1}")</f>
        <v/>
      </c>
      <c r="Y234" t="str">
        <f t="array" ref="Y234">[1]!LKnum(W234:X234)</f>
        <v>{{5,1,1,24500,0}}</v>
      </c>
      <c r="Z234">
        <v>0</v>
      </c>
      <c r="AA234">
        <f t="array" ref="AA234">INT(IF(U234=0,0,INDEX($E$20:$J$25,U234,V234))+INDEX($E$20:$J$25,T234,V234))</f>
        <v>35000</v>
      </c>
      <c r="AB234" t="str" cm="1">
        <f t="array" ref="AB234">INDEX(A$5:A$10,$T234)&amp;"&lt;color=#47d110&gt;"&amp;_xlfn.CEILING.MATH(INDEX($E$5:$J$10,T234,V234)*R234,100)&amp;"&lt;/color&gt;"</f>
        <v>攻击+&lt;color=#47d110&gt;24500&lt;/color&gt;</v>
      </c>
      <c r="AC234" t="str" cm="1">
        <f t="array" ref="AC234">INDEX(B$5:B$10,$T234)&amp;"&lt;color=#47d110&gt;"&amp;_xlfn.CEILING.MATH(INDEX($E$5:$J$10,T234,V234)*R234,100)&amp;"&lt;/color&gt;"</f>
        <v>攻擊+&lt;color=#47d110&gt;24500&lt;/color&gt;</v>
      </c>
      <c r="AD234" t="str" cm="1">
        <f t="array" ref="AD234">INDEX(C$5:C$10,$T234)&amp;"&lt;color=#47d110&gt;"&amp;_xlfn.CEILING.MATH(INDEX($E$5:$J$10,T234,V234)*R234,100)&amp;"&lt;/color&gt;"</f>
        <v>ATK+&lt;color=#47d110&gt;24500&lt;/color&gt;</v>
      </c>
      <c r="AE234" t="str">
        <f t="array" ref="AE234">IF($U234=0,"",","&amp;INDEX(A$5:A$10,$U234)&amp;INDEX($E$34:$J$39,$U234,$V234))</f>
        <v/>
      </c>
      <c r="AF234" t="str">
        <f t="array" ref="AF234">IF($U234=0,"",","&amp;INDEX(B$5:B$10,$U234)&amp;INDEX($E$34:$J$39,$U234,$V234))</f>
        <v/>
      </c>
      <c r="AG234" t="str">
        <f t="array" ref="AG234">IF($U234=0,"",","&amp;INDEX(C$5:C$10,$U234)&amp;INDEX($E$34:$J$39,$U234,$V234))</f>
        <v/>
      </c>
      <c r="AH234" t="str">
        <f t="shared" si="42"/>
        <v>攻击+&lt;color=#47d110&gt;24500&lt;/color&gt;</v>
      </c>
      <c r="AI234" t="str">
        <f t="shared" si="43"/>
        <v>攻擊+&lt;color=#47d110&gt;24500&lt;/color&gt;</v>
      </c>
      <c r="AJ234" t="str">
        <f t="shared" si="44"/>
        <v>ATK+&lt;color=#47d110&gt;24500&lt;/color&gt;</v>
      </c>
      <c r="AK234">
        <v>3000071</v>
      </c>
      <c r="AL234" t="str">
        <f>_xlfn.XLOOKUP(AK234,Sheet4!$E$50:$E$118,Sheet4!$F$50:$F$118,"",)</f>
        <v>,开局后获得攻速提高&lt;color=#47d110&gt;10%&lt;/color&gt;，持续10秒</v>
      </c>
      <c r="AM234" s="74" t="str">
        <f t="shared" si="45"/>
        <v>攻击+&lt;color=#47d110&gt;24500&lt;/color&gt;,开局后获得攻速提高&lt;color=#47d110&gt;10%&lt;/color&gt;，持续10秒</v>
      </c>
      <c r="AN234" s="74" t="str">
        <f t="shared" si="46"/>
        <v>攻擊+&lt;color=#47d110&gt;24500&lt;/color&gt;,开局后获得攻速提高&lt;color=#47d110&gt;10%&lt;/color&gt;，持续10秒</v>
      </c>
      <c r="AO234" s="74" t="str">
        <f>AJ234&amp;_xlfn.XLOOKUP(AK234,Sheet4!$E$50:$E$118,Sheet4!$G$50:$G$118,"",)</f>
        <v>ATK+&lt;color=#47d110&gt;24500&lt;/color&gt;, with &lt;color=#47d110&gt;10%&lt;/color&gt; ATK speed increase at the beginning of a battle for 10 seconds</v>
      </c>
    </row>
    <row r="235" spans="12:41" x14ac:dyDescent="0.15">
      <c r="L235">
        <f t="shared" si="41"/>
        <v>40222</v>
      </c>
      <c r="M235">
        <v>22</v>
      </c>
      <c r="N235" s="79">
        <v>22</v>
      </c>
      <c r="O235" s="80">
        <v>2015</v>
      </c>
      <c r="P235" s="80">
        <v>2012</v>
      </c>
      <c r="Q235" s="80"/>
      <c r="R235" s="124">
        <f t="shared" si="47"/>
        <v>0.45</v>
      </c>
      <c r="S235" s="88">
        <v>2</v>
      </c>
      <c r="T235" s="89">
        <v>3</v>
      </c>
      <c r="U235" s="88">
        <v>0</v>
      </c>
      <c r="V235">
        <f t="shared" si="48"/>
        <v>4</v>
      </c>
      <c r="W235" t="str" cm="1">
        <f t="array" ref="W235">"{5,1,"&amp;T235&amp;","&amp;_xlfn.CEILING.MATH(INDEX($E$5:$J$10,T235,V235)*R235,100)&amp;",0}"</f>
        <v>{5,1,3,128300,0}</v>
      </c>
      <c r="X235" t="str" cm="1">
        <f t="array" ref="X235">IF(U235=0,"","{5,1,"&amp;U235-3&amp;","&amp;INDEX($E$5:$J$10,U235,V235)/10&amp;",1}")</f>
        <v/>
      </c>
      <c r="Y235" t="str">
        <f t="array" ref="Y235">[1]!LKnum(W235:X235)</f>
        <v>{{5,1,3,128300,0}}</v>
      </c>
      <c r="Z235">
        <v>0</v>
      </c>
      <c r="AA235">
        <f t="array" ref="AA235">INT(IF(U235=0,0,INDEX($E$20:$J$25,U235,V235))+INDEX($E$20:$J$25,T235,V235))</f>
        <v>37050</v>
      </c>
      <c r="AB235" t="str" cm="1">
        <f t="array" ref="AB235">INDEX(A$5:A$10,$T235)&amp;"&lt;color=#47d110&gt;"&amp;_xlfn.CEILING.MATH(INDEX($E$5:$J$10,T235,V235)*R235,100)&amp;"&lt;/color&gt;"</f>
        <v>血量+&lt;color=#47d110&gt;128300&lt;/color&gt;</v>
      </c>
      <c r="AC235" t="str" cm="1">
        <f t="array" ref="AC235">INDEX(B$5:B$10,$T235)&amp;"&lt;color=#47d110&gt;"&amp;_xlfn.CEILING.MATH(INDEX($E$5:$J$10,T235,V235)*R235,100)&amp;"&lt;/color&gt;"</f>
        <v>血量+&lt;color=#47d110&gt;128300&lt;/color&gt;</v>
      </c>
      <c r="AD235" t="str" cm="1">
        <f t="array" ref="AD235">INDEX(C$5:C$10,$T235)&amp;"&lt;color=#47d110&gt;"&amp;_xlfn.CEILING.MATH(INDEX($E$5:$J$10,T235,V235)*R235,100)&amp;"&lt;/color&gt;"</f>
        <v>HP+&lt;color=#47d110&gt;128300&lt;/color&gt;</v>
      </c>
      <c r="AE235" t="str">
        <f t="array" ref="AE235">IF($U235=0,"",","&amp;INDEX(A$5:A$10,$U235)&amp;INDEX($E$34:$J$39,$U235,$V235))</f>
        <v/>
      </c>
      <c r="AF235" t="str">
        <f t="array" ref="AF235">IF($U235=0,"",","&amp;INDEX(B$5:B$10,$U235)&amp;INDEX($E$34:$J$39,$U235,$V235))</f>
        <v/>
      </c>
      <c r="AG235" t="str">
        <f t="array" ref="AG235">IF($U235=0,"",","&amp;INDEX(C$5:C$10,$U235)&amp;INDEX($E$34:$J$39,$U235,$V235))</f>
        <v/>
      </c>
      <c r="AH235" t="str">
        <f t="shared" si="42"/>
        <v>血量+&lt;color=#47d110&gt;128300&lt;/color&gt;</v>
      </c>
      <c r="AI235" t="str">
        <f t="shared" si="43"/>
        <v>血量+&lt;color=#47d110&gt;128300&lt;/color&gt;</v>
      </c>
      <c r="AJ235" t="str">
        <f t="shared" si="44"/>
        <v>HP+&lt;color=#47d110&gt;128300&lt;/color&gt;</v>
      </c>
      <c r="AK235">
        <v>3000074</v>
      </c>
      <c r="AL235" t="str">
        <f>_xlfn.XLOOKUP(AK235,Sheet4!$E$50:$E$118,Sheet4!$F$50:$F$118,"",)</f>
        <v>,吸血效果提高&lt;color=#47d110&gt;5%&lt;/color&gt;</v>
      </c>
      <c r="AM235" s="74" t="str">
        <f t="shared" si="45"/>
        <v>血量+&lt;color=#47d110&gt;128300&lt;/color&gt;,吸血效果提高&lt;color=#47d110&gt;5%&lt;/color&gt;</v>
      </c>
      <c r="AN235" s="74" t="str">
        <f t="shared" si="46"/>
        <v>血量+&lt;color=#47d110&gt;128300&lt;/color&gt;,吸血效果提高&lt;color=#47d110&gt;5%&lt;/color&gt;</v>
      </c>
      <c r="AO235" s="74" t="str">
        <f>AJ235&amp;_xlfn.XLOOKUP(AK235,Sheet4!$E$50:$E$118,Sheet4!$G$50:$G$118,"",)</f>
        <v>HP+&lt;color=#47d110&gt;128300&lt;/color&gt;, with &lt;color=#47d110&gt;5%&lt;/color&gt; increase in lifesteal effects</v>
      </c>
    </row>
    <row r="236" spans="12:41" x14ac:dyDescent="0.15">
      <c r="L236">
        <f t="shared" si="41"/>
        <v>40223</v>
      </c>
      <c r="M236">
        <v>23</v>
      </c>
      <c r="N236" s="79">
        <v>23</v>
      </c>
      <c r="O236" s="80">
        <v>3017</v>
      </c>
      <c r="P236" s="80">
        <v>3016</v>
      </c>
      <c r="Q236" s="80"/>
      <c r="R236" s="124">
        <f t="shared" si="47"/>
        <v>0.7</v>
      </c>
      <c r="S236" s="88">
        <v>2</v>
      </c>
      <c r="T236" s="89">
        <v>1</v>
      </c>
      <c r="U236" s="88">
        <v>0</v>
      </c>
      <c r="V236">
        <f t="shared" si="48"/>
        <v>4</v>
      </c>
      <c r="W236" t="str" cm="1">
        <f t="array" ref="W236">"{5,1,"&amp;T236&amp;","&amp;_xlfn.CEILING.MATH(INDEX($E$5:$J$10,T236,V236)*R236,100)&amp;",0}"</f>
        <v>{5,1,1,24500,0}</v>
      </c>
      <c r="X236" t="str" cm="1">
        <f t="array" ref="X236">IF(U236=0,"","{5,1,"&amp;U236-3&amp;","&amp;INDEX($E$5:$J$10,U236,V236)/10&amp;",1}")</f>
        <v/>
      </c>
      <c r="Y236" t="str">
        <f t="array" ref="Y236">[1]!LKnum(W236:X236)</f>
        <v>{{5,1,1,24500,0}}</v>
      </c>
      <c r="Z236">
        <v>0</v>
      </c>
      <c r="AA236">
        <f t="array" ref="AA236">INT(IF(U236=0,0,INDEX($E$20:$J$25,U236,V236))+INDEX($E$20:$J$25,T236,V236))</f>
        <v>35000</v>
      </c>
      <c r="AB236" t="str" cm="1">
        <f t="array" ref="AB236">INDEX(A$5:A$10,$T236)&amp;"&lt;color=#47d110&gt;"&amp;_xlfn.CEILING.MATH(INDEX($E$5:$J$10,T236,V236)*R236,100)&amp;"&lt;/color&gt;"</f>
        <v>攻击+&lt;color=#47d110&gt;24500&lt;/color&gt;</v>
      </c>
      <c r="AC236" t="str" cm="1">
        <f t="array" ref="AC236">INDEX(B$5:B$10,$T236)&amp;"&lt;color=#47d110&gt;"&amp;_xlfn.CEILING.MATH(INDEX($E$5:$J$10,T236,V236)*R236,100)&amp;"&lt;/color&gt;"</f>
        <v>攻擊+&lt;color=#47d110&gt;24500&lt;/color&gt;</v>
      </c>
      <c r="AD236" t="str" cm="1">
        <f t="array" ref="AD236">INDEX(C$5:C$10,$T236)&amp;"&lt;color=#47d110&gt;"&amp;_xlfn.CEILING.MATH(INDEX($E$5:$J$10,T236,V236)*R236,100)&amp;"&lt;/color&gt;"</f>
        <v>ATK+&lt;color=#47d110&gt;24500&lt;/color&gt;</v>
      </c>
      <c r="AE236" t="str">
        <f t="array" ref="AE236">IF($U236=0,"",","&amp;INDEX(A$5:A$10,$U236)&amp;INDEX($E$34:$J$39,$U236,$V236))</f>
        <v/>
      </c>
      <c r="AF236" t="str">
        <f t="array" ref="AF236">IF($U236=0,"",","&amp;INDEX(B$5:B$10,$U236)&amp;INDEX($E$34:$J$39,$U236,$V236))</f>
        <v/>
      </c>
      <c r="AG236" t="str">
        <f t="array" ref="AG236">IF($U236=0,"",","&amp;INDEX(C$5:C$10,$U236)&amp;INDEX($E$34:$J$39,$U236,$V236))</f>
        <v/>
      </c>
      <c r="AH236" t="str">
        <f t="shared" si="42"/>
        <v>攻击+&lt;color=#47d110&gt;24500&lt;/color&gt;</v>
      </c>
      <c r="AI236" t="str">
        <f t="shared" si="43"/>
        <v>攻擊+&lt;color=#47d110&gt;24500&lt;/color&gt;</v>
      </c>
      <c r="AJ236" t="str">
        <f t="shared" si="44"/>
        <v>ATK+&lt;color=#47d110&gt;24500&lt;/color&gt;</v>
      </c>
      <c r="AK236">
        <v>3000077</v>
      </c>
      <c r="AL236" t="str">
        <f>_xlfn.XLOOKUP(AK236,Sheet4!$E$50:$E$118,Sheet4!$F$50:$F$118,"",)</f>
        <v>,有概率获得&lt;color=#47d110&gt;5%&lt;/color&gt;攻速提高持续8秒，可叠加5层</v>
      </c>
      <c r="AM236" s="74" t="str">
        <f t="shared" si="45"/>
        <v>攻击+&lt;color=#47d110&gt;24500&lt;/color&gt;,有概率获得&lt;color=#47d110&gt;5%&lt;/color&gt;攻速提高持续8秒，可叠加5层</v>
      </c>
      <c r="AN236" s="74" t="str">
        <f t="shared" si="46"/>
        <v>攻擊+&lt;color=#47d110&gt;24500&lt;/color&gt;,有概率获得&lt;color=#47d110&gt;5%&lt;/color&gt;攻速提高持续8秒，可叠加5层</v>
      </c>
      <c r="AO236" s="74" t="str">
        <f>AJ236&amp;_xlfn.XLOOKUP(AK236,Sheet4!$E$50:$E$118,Sheet4!$G$50:$G$118,"",)</f>
        <v>ATK+&lt;color=#47d110&gt;24500&lt;/color&gt;, with probability of &lt;color=#47d110&gt;5%&lt;/color&gt; increase in ATK speed for 8 seconds. The percentage can be accumulated for 5 times</v>
      </c>
    </row>
    <row r="237" spans="12:41" x14ac:dyDescent="0.15">
      <c r="L237">
        <f t="shared" si="41"/>
        <v>43324</v>
      </c>
      <c r="M237">
        <v>24</v>
      </c>
      <c r="N237" s="81">
        <v>24</v>
      </c>
      <c r="O237" s="82">
        <v>4041</v>
      </c>
      <c r="P237" s="82">
        <v>4024</v>
      </c>
      <c r="Q237" s="82">
        <v>4019</v>
      </c>
      <c r="R237" s="124">
        <f t="shared" si="47"/>
        <v>1.1499999999999999</v>
      </c>
      <c r="S237" s="88">
        <v>33</v>
      </c>
      <c r="T237" s="89">
        <v>3</v>
      </c>
      <c r="U237" s="88">
        <v>6</v>
      </c>
      <c r="V237">
        <f t="shared" si="48"/>
        <v>4</v>
      </c>
      <c r="W237" t="str" cm="1">
        <f t="array" ref="W237">"{5,1,"&amp;T237&amp;","&amp;_xlfn.CEILING.MATH(INDEX($E$5:$J$10,T237,V237)*R237,100)&amp;",0}"</f>
        <v>{5,1,3,327800,0}</v>
      </c>
      <c r="X237" t="str" cm="1">
        <f t="array" ref="X237">IF(U237=0,"","{5,1,"&amp;U237-3&amp;","&amp;INDEX($E$5:$J$10,U237,V237)/10&amp;",1}")</f>
        <v>{5,1,3,3.5,1}</v>
      </c>
      <c r="Y237" t="str">
        <f t="array" ref="Y237">[1]!LKnum(W237:X237)</f>
        <v>{{5,1,3,327800,0}|{5,1,3,3.5,1}}</v>
      </c>
      <c r="Z237">
        <v>0</v>
      </c>
      <c r="AA237">
        <f t="array" ref="AA237">INT(IF(U237=0,0,INDEX($E$20:$J$25,U237,V237))+INDEX($E$20:$J$25,T237,V237))</f>
        <v>37050</v>
      </c>
      <c r="AB237" t="str" cm="1">
        <f t="array" ref="AB237">INDEX(A$5:A$10,$T237)&amp;"&lt;color=#47d110&gt;"&amp;_xlfn.CEILING.MATH(INDEX($E$5:$J$10,T237,V237)*R237,100)&amp;"&lt;/color&gt;"</f>
        <v>血量+&lt;color=#47d110&gt;327800&lt;/color&gt;</v>
      </c>
      <c r="AC237" t="str" cm="1">
        <f t="array" ref="AC237">INDEX(B$5:B$10,$T237)&amp;"&lt;color=#47d110&gt;"&amp;_xlfn.CEILING.MATH(INDEX($E$5:$J$10,T237,V237)*R237,100)&amp;"&lt;/color&gt;"</f>
        <v>血量+&lt;color=#47d110&gt;327800&lt;/color&gt;</v>
      </c>
      <c r="AD237" t="str" cm="1">
        <f t="array" ref="AD237">INDEX(C$5:C$10,$T237)&amp;"&lt;color=#47d110&gt;"&amp;_xlfn.CEILING.MATH(INDEX($E$5:$J$10,T237,V237)*R237,100)&amp;"&lt;/color&gt;"</f>
        <v>HP+&lt;color=#47d110&gt;327800&lt;/color&gt;</v>
      </c>
      <c r="AE237" t="str">
        <f t="array" ref="AE237">IF($U237=0,"",","&amp;INDEX(A$5:A$10,$U237)&amp;INDEX($E$34:$J$39,$U237,$V237))</f>
        <v>,同时血量+&lt;color=#47d110&gt;3.5%&lt;/color&gt;</v>
      </c>
      <c r="AF237" t="str">
        <f t="array" ref="AF237">IF($U237=0,"",","&amp;INDEX(B$5:B$10,$U237)&amp;INDEX($E$34:$J$39,$U237,$V237))</f>
        <v>,同時血量+&lt;color=#47d110&gt;3.5%&lt;/color&gt;</v>
      </c>
      <c r="AG237" t="str">
        <f t="array" ref="AG237">IF($U237=0,"",","&amp;INDEX(C$5:C$10,$U237)&amp;INDEX($E$34:$J$39,$U237,$V237))</f>
        <v>,And HP+&lt;color=#47d110&gt;3.5%&lt;/color&gt;</v>
      </c>
      <c r="AH237" t="str">
        <f t="shared" si="42"/>
        <v>血量+&lt;color=#47d110&gt;327800&lt;/color&gt;,同时血量+&lt;color=#47d110&gt;3.5%&lt;/color&gt;</v>
      </c>
      <c r="AI237" t="str">
        <f t="shared" si="43"/>
        <v>血量+&lt;color=#47d110&gt;327800&lt;/color&gt;,同時血量+&lt;color=#47d110&gt;3.5%&lt;/color&gt;</v>
      </c>
      <c r="AJ237" t="str">
        <f t="shared" si="44"/>
        <v>HP+&lt;color=#47d110&gt;327800&lt;/color&gt;,And HP+&lt;color=#47d110&gt;3.5%&lt;/color&gt;</v>
      </c>
      <c r="AL237" t="str">
        <f>_xlfn.XLOOKUP(AK237,Sheet4!$E$50:$E$118,Sheet4!$F$50:$F$118,"",)</f>
        <v/>
      </c>
      <c r="AM237" s="74" t="str">
        <f t="shared" si="45"/>
        <v>血量+&lt;color=#47d110&gt;327800&lt;/color&gt;,同时血量+&lt;color=#47d110&gt;3.5%&lt;/color&gt;</v>
      </c>
      <c r="AN237" s="74" t="str">
        <f t="shared" si="46"/>
        <v>血量+&lt;color=#47d110&gt;327800&lt;/color&gt;,同時血量+&lt;color=#47d110&gt;3.5%&lt;/color&gt;</v>
      </c>
      <c r="AO237" s="74" t="str">
        <f>AJ237&amp;_xlfn.XLOOKUP(AK237,Sheet4!$E$50:$E$118,Sheet4!$G$50:$G$118,"",)</f>
        <v>HP+&lt;color=#47d110&gt;327800&lt;/color&gt;,And HP+&lt;color=#47d110&gt;3.5%&lt;/color&gt;</v>
      </c>
    </row>
    <row r="238" spans="12:41" x14ac:dyDescent="0.15">
      <c r="L238">
        <f t="shared" si="41"/>
        <v>43425</v>
      </c>
      <c r="M238">
        <v>25</v>
      </c>
      <c r="N238" s="79">
        <v>25</v>
      </c>
      <c r="O238" s="82">
        <v>4042</v>
      </c>
      <c r="P238" s="82">
        <v>4036</v>
      </c>
      <c r="Q238" s="82">
        <v>4002</v>
      </c>
      <c r="R238" s="124">
        <f t="shared" si="47"/>
        <v>1.1499999999999999</v>
      </c>
      <c r="S238" s="88">
        <v>34</v>
      </c>
      <c r="T238" s="89">
        <v>2</v>
      </c>
      <c r="U238" s="88">
        <v>5</v>
      </c>
      <c r="V238">
        <f t="shared" si="48"/>
        <v>4</v>
      </c>
      <c r="W238" t="str" cm="1">
        <f t="array" ref="W238">"{5,1,"&amp;T238&amp;","&amp;_xlfn.CEILING.MATH(INDEX($E$5:$J$10,T238,V238)*R238,100)&amp;",0}"</f>
        <v>{5,1,2,46600,0}</v>
      </c>
      <c r="X238" t="str" cm="1">
        <f t="array" ref="X238">IF(U238=0,"","{5,1,"&amp;U238-3&amp;","&amp;INDEX($E$5:$J$10,U238,V238)/10&amp;",1}")</f>
        <v>{5,1,2,3.5,1}</v>
      </c>
      <c r="Y238" t="str">
        <f t="array" ref="Y238">[1]!LKnum(W238:X238)</f>
        <v>{{5,1,2,46600,0}|{5,1,2,3.5,1}}</v>
      </c>
      <c r="Z238">
        <v>0</v>
      </c>
      <c r="AA238">
        <f t="array" ref="AA238">INT(IF(U238=0,0,INDEX($E$20:$J$25,U238,V238))+INDEX($E$20:$J$25,T238,V238))</f>
        <v>60750</v>
      </c>
      <c r="AB238" t="str" cm="1">
        <f t="array" ref="AB238">INDEX(A$5:A$10,$T238)&amp;"&lt;color=#47d110&gt;"&amp;_xlfn.CEILING.MATH(INDEX($E$5:$J$10,T238,V238)*R238,100)&amp;"&lt;/color&gt;"</f>
        <v>防御+&lt;color=#47d110&gt;46600&lt;/color&gt;</v>
      </c>
      <c r="AC238" t="str" cm="1">
        <f t="array" ref="AC238">INDEX(B$5:B$10,$T238)&amp;"&lt;color=#47d110&gt;"&amp;_xlfn.CEILING.MATH(INDEX($E$5:$J$10,T238,V238)*R238,100)&amp;"&lt;/color&gt;"</f>
        <v>防禦+&lt;color=#47d110&gt;46600&lt;/color&gt;</v>
      </c>
      <c r="AD238" t="str" cm="1">
        <f t="array" ref="AD238">INDEX(C$5:C$10,$T238)&amp;"&lt;color=#47d110&gt;"&amp;_xlfn.CEILING.MATH(INDEX($E$5:$J$10,T238,V238)*R238,100)&amp;"&lt;/color&gt;"</f>
        <v>DEF+&lt;color=#47d110&gt;46600&lt;/color&gt;</v>
      </c>
      <c r="AE238" t="str">
        <f t="array" ref="AE238">IF($U238=0,"",","&amp;INDEX(A$5:A$10,$U238)&amp;INDEX($E$34:$J$39,$U238,$V238))</f>
        <v>,同时防御+&lt;color=#47d110&gt;3.5%&lt;/color&gt;</v>
      </c>
      <c r="AF238" t="str">
        <f t="array" ref="AF238">IF($U238=0,"",","&amp;INDEX(B$5:B$10,$U238)&amp;INDEX($E$34:$J$39,$U238,$V238))</f>
        <v>,同時防禦+&lt;color=#47d110&gt;3.5%&lt;/color&gt;</v>
      </c>
      <c r="AG238" t="str">
        <f t="array" ref="AG238">IF($U238=0,"",","&amp;INDEX(C$5:C$10,$U238)&amp;INDEX($E$34:$J$39,$U238,$V238))</f>
        <v>,And DEF+&lt;color=#47d110&gt;3.5%&lt;/color&gt;</v>
      </c>
      <c r="AH238" t="str">
        <f t="shared" si="42"/>
        <v>防御+&lt;color=#47d110&gt;46600&lt;/color&gt;,同时防御+&lt;color=#47d110&gt;3.5%&lt;/color&gt;</v>
      </c>
      <c r="AI238" t="str">
        <f t="shared" si="43"/>
        <v>防禦+&lt;color=#47d110&gt;46600&lt;/color&gt;,同時防禦+&lt;color=#47d110&gt;3.5%&lt;/color&gt;</v>
      </c>
      <c r="AJ238" t="str">
        <f t="shared" si="44"/>
        <v>DEF+&lt;color=#47d110&gt;46600&lt;/color&gt;,And DEF+&lt;color=#47d110&gt;3.5%&lt;/color&gt;</v>
      </c>
      <c r="AL238" t="str">
        <f>_xlfn.XLOOKUP(AK238,Sheet4!$E$50:$E$118,Sheet4!$F$50:$F$118,"",)</f>
        <v/>
      </c>
      <c r="AM238" s="74" t="str">
        <f t="shared" si="45"/>
        <v>防御+&lt;color=#47d110&gt;46600&lt;/color&gt;,同时防御+&lt;color=#47d110&gt;3.5%&lt;/color&gt;</v>
      </c>
      <c r="AN238" s="74" t="str">
        <f t="shared" si="46"/>
        <v>防禦+&lt;color=#47d110&gt;46600&lt;/color&gt;,同時防禦+&lt;color=#47d110&gt;3.5%&lt;/color&gt;</v>
      </c>
      <c r="AO238" s="74" t="str">
        <f>AJ238&amp;_xlfn.XLOOKUP(AK238,Sheet4!$E$50:$E$118,Sheet4!$G$50:$G$118,"",)</f>
        <v>DEF+&lt;color=#47d110&gt;46600&lt;/color&gt;,And DEF+&lt;color=#47d110&gt;3.5%&lt;/color&gt;</v>
      </c>
    </row>
    <row r="239" spans="12:41" x14ac:dyDescent="0.15">
      <c r="L239">
        <f t="shared" si="41"/>
        <v>43326</v>
      </c>
      <c r="M239">
        <v>26</v>
      </c>
      <c r="N239" s="81">
        <v>26</v>
      </c>
      <c r="O239" s="82">
        <v>4041</v>
      </c>
      <c r="P239" s="82">
        <v>4023</v>
      </c>
      <c r="Q239" s="82">
        <v>4007</v>
      </c>
      <c r="R239" s="124">
        <f t="shared" si="47"/>
        <v>1.1499999999999999</v>
      </c>
      <c r="S239" s="88">
        <v>33</v>
      </c>
      <c r="T239" s="89">
        <v>2</v>
      </c>
      <c r="U239" s="88">
        <v>5</v>
      </c>
      <c r="V239">
        <f t="shared" si="48"/>
        <v>4</v>
      </c>
      <c r="W239" t="str" cm="1">
        <f t="array" ref="W239">"{5,1,"&amp;T239&amp;","&amp;_xlfn.CEILING.MATH(INDEX($E$5:$J$10,T239,V239)*R239,100)&amp;",0}"</f>
        <v>{5,1,2,46600,0}</v>
      </c>
      <c r="X239" t="str" cm="1">
        <f t="array" ref="X239">IF(U239=0,"","{5,1,"&amp;U239-3&amp;","&amp;INDEX($E$5:$J$10,U239,V239)/10&amp;",1}")</f>
        <v>{5,1,2,3.5,1}</v>
      </c>
      <c r="Y239" t="str">
        <f t="array" ref="Y239">[1]!LKnum(W239:X239)</f>
        <v>{{5,1,2,46600,0}|{5,1,2,3.5,1}}</v>
      </c>
      <c r="Z239">
        <v>0</v>
      </c>
      <c r="AA239">
        <f t="array" ref="AA239">INT(IF(U239=0,0,INDEX($E$20:$J$25,U239,V239))+INDEX($E$20:$J$25,T239,V239))</f>
        <v>60750</v>
      </c>
      <c r="AB239" t="str" cm="1">
        <f t="array" ref="AB239">INDEX(A$5:A$10,$T239)&amp;"&lt;color=#47d110&gt;"&amp;_xlfn.CEILING.MATH(INDEX($E$5:$J$10,T239,V239)*R239,100)&amp;"&lt;/color&gt;"</f>
        <v>防御+&lt;color=#47d110&gt;46600&lt;/color&gt;</v>
      </c>
      <c r="AC239" t="str" cm="1">
        <f t="array" ref="AC239">INDEX(B$5:B$10,$T239)&amp;"&lt;color=#47d110&gt;"&amp;_xlfn.CEILING.MATH(INDEX($E$5:$J$10,T239,V239)*R239,100)&amp;"&lt;/color&gt;"</f>
        <v>防禦+&lt;color=#47d110&gt;46600&lt;/color&gt;</v>
      </c>
      <c r="AD239" t="str" cm="1">
        <f t="array" ref="AD239">INDEX(C$5:C$10,$T239)&amp;"&lt;color=#47d110&gt;"&amp;_xlfn.CEILING.MATH(INDEX($E$5:$J$10,T239,V239)*R239,100)&amp;"&lt;/color&gt;"</f>
        <v>DEF+&lt;color=#47d110&gt;46600&lt;/color&gt;</v>
      </c>
      <c r="AE239" t="str">
        <f t="array" ref="AE239">IF($U239=0,"",","&amp;INDEX(A$5:A$10,$U239)&amp;INDEX($E$34:$J$39,$U239,$V239))</f>
        <v>,同时防御+&lt;color=#47d110&gt;3.5%&lt;/color&gt;</v>
      </c>
      <c r="AF239" t="str">
        <f t="array" ref="AF239">IF($U239=0,"",","&amp;INDEX(B$5:B$10,$U239)&amp;INDEX($E$34:$J$39,$U239,$V239))</f>
        <v>,同時防禦+&lt;color=#47d110&gt;3.5%&lt;/color&gt;</v>
      </c>
      <c r="AG239" t="str">
        <f t="array" ref="AG239">IF($U239=0,"",","&amp;INDEX(C$5:C$10,$U239)&amp;INDEX($E$34:$J$39,$U239,$V239))</f>
        <v>,And DEF+&lt;color=#47d110&gt;3.5%&lt;/color&gt;</v>
      </c>
      <c r="AH239" t="str">
        <f t="shared" si="42"/>
        <v>防御+&lt;color=#47d110&gt;46600&lt;/color&gt;,同时防御+&lt;color=#47d110&gt;3.5%&lt;/color&gt;</v>
      </c>
      <c r="AI239" t="str">
        <f t="shared" si="43"/>
        <v>防禦+&lt;color=#47d110&gt;46600&lt;/color&gt;,同時防禦+&lt;color=#47d110&gt;3.5%&lt;/color&gt;</v>
      </c>
      <c r="AJ239" t="str">
        <f t="shared" si="44"/>
        <v>DEF+&lt;color=#47d110&gt;46600&lt;/color&gt;,And DEF+&lt;color=#47d110&gt;3.5%&lt;/color&gt;</v>
      </c>
      <c r="AL239" t="str">
        <f>_xlfn.XLOOKUP(AK239,Sheet4!$E$50:$E$118,Sheet4!$F$50:$F$118,"",)</f>
        <v/>
      </c>
      <c r="AM239" s="74" t="str">
        <f t="shared" si="45"/>
        <v>防御+&lt;color=#47d110&gt;46600&lt;/color&gt;,同时防御+&lt;color=#47d110&gt;3.5%&lt;/color&gt;</v>
      </c>
      <c r="AN239" s="74" t="str">
        <f t="shared" si="46"/>
        <v>防禦+&lt;color=#47d110&gt;46600&lt;/color&gt;,同時防禦+&lt;color=#47d110&gt;3.5%&lt;/color&gt;</v>
      </c>
      <c r="AO239" s="74" t="str">
        <f>AJ239&amp;_xlfn.XLOOKUP(AK239,Sheet4!$E$50:$E$118,Sheet4!$G$50:$G$118,"",)</f>
        <v>DEF+&lt;color=#47d110&gt;46600&lt;/color&gt;,And DEF+&lt;color=#47d110&gt;3.5%&lt;/color&gt;</v>
      </c>
    </row>
    <row r="240" spans="12:41" x14ac:dyDescent="0.15">
      <c r="L240">
        <f t="shared" si="41"/>
        <v>42327</v>
      </c>
      <c r="M240">
        <v>27</v>
      </c>
      <c r="N240" s="79">
        <v>27</v>
      </c>
      <c r="O240" s="82">
        <v>4042</v>
      </c>
      <c r="P240" s="82">
        <v>4035</v>
      </c>
      <c r="Q240" s="82">
        <v>4016</v>
      </c>
      <c r="R240" s="124">
        <f t="shared" si="47"/>
        <v>1.1499999999999999</v>
      </c>
      <c r="S240" s="88">
        <v>23</v>
      </c>
      <c r="T240" s="89">
        <v>1</v>
      </c>
      <c r="U240" s="88">
        <v>4</v>
      </c>
      <c r="V240">
        <f t="shared" si="48"/>
        <v>4</v>
      </c>
      <c r="W240" t="str" cm="1">
        <f t="array" ref="W240">"{5,1,"&amp;T240&amp;","&amp;_xlfn.CEILING.MATH(INDEX($E$5:$J$10,T240,V240)*R240,100)&amp;",0}"</f>
        <v>{5,1,1,40300,0}</v>
      </c>
      <c r="X240" t="str" cm="1">
        <f t="array" ref="X240">IF(U240=0,"","{5,1,"&amp;U240-3&amp;","&amp;INDEX($E$5:$J$10,U240,V240)/10&amp;",1}")</f>
        <v>{5,1,1,3.5,1}</v>
      </c>
      <c r="Y240" t="str">
        <f t="array" ref="Y240">[1]!LKnum(W240:X240)</f>
        <v>{{5,1,1,40300,0}|{5,1,1,3.5,1}}</v>
      </c>
      <c r="Z240">
        <v>0</v>
      </c>
      <c r="AA240">
        <f t="array" ref="AA240">INT(IF(U240=0,0,INDEX($E$20:$J$25,U240,V240))+INDEX($E$20:$J$25,T240,V240))</f>
        <v>35000</v>
      </c>
      <c r="AB240" t="str" cm="1">
        <f t="array" ref="AB240">INDEX(A$5:A$10,$T240)&amp;"&lt;color=#47d110&gt;"&amp;_xlfn.CEILING.MATH(INDEX($E$5:$J$10,T240,V240)*R240,100)&amp;"&lt;/color&gt;"</f>
        <v>攻击+&lt;color=#47d110&gt;40300&lt;/color&gt;</v>
      </c>
      <c r="AC240" t="str" cm="1">
        <f t="array" ref="AC240">INDEX(B$5:B$10,$T240)&amp;"&lt;color=#47d110&gt;"&amp;_xlfn.CEILING.MATH(INDEX($E$5:$J$10,T240,V240)*R240,100)&amp;"&lt;/color&gt;"</f>
        <v>攻擊+&lt;color=#47d110&gt;40300&lt;/color&gt;</v>
      </c>
      <c r="AD240" t="str" cm="1">
        <f t="array" ref="AD240">INDEX(C$5:C$10,$T240)&amp;"&lt;color=#47d110&gt;"&amp;_xlfn.CEILING.MATH(INDEX($E$5:$J$10,T240,V240)*R240,100)&amp;"&lt;/color&gt;"</f>
        <v>ATK+&lt;color=#47d110&gt;40300&lt;/color&gt;</v>
      </c>
      <c r="AE240" t="str">
        <f t="array" ref="AE240">IF($U240=0,"",","&amp;INDEX(A$5:A$10,$U240)&amp;INDEX($E$34:$J$39,$U240,$V240))</f>
        <v>,同时攻击+&lt;color=#47d110&gt;3.5%&lt;/color&gt;</v>
      </c>
      <c r="AF240" t="str">
        <f t="array" ref="AF240">IF($U240=0,"",","&amp;INDEX(B$5:B$10,$U240)&amp;INDEX($E$34:$J$39,$U240,$V240))</f>
        <v>,同時攻擊+&lt;color=#47d110&gt;3.5%&lt;/color&gt;</v>
      </c>
      <c r="AG240" t="str">
        <f t="array" ref="AG240">IF($U240=0,"",","&amp;INDEX(C$5:C$10,$U240)&amp;INDEX($E$34:$J$39,$U240,$V240))</f>
        <v>,And ATK+&lt;color=#47d110&gt;3.5%&lt;/color&gt;</v>
      </c>
      <c r="AH240" t="str">
        <f t="shared" si="42"/>
        <v>攻击+&lt;color=#47d110&gt;40300&lt;/color&gt;,同时攻击+&lt;color=#47d110&gt;3.5%&lt;/color&gt;</v>
      </c>
      <c r="AI240" t="str">
        <f t="shared" si="43"/>
        <v>攻擊+&lt;color=#47d110&gt;40300&lt;/color&gt;,同時攻擊+&lt;color=#47d110&gt;3.5%&lt;/color&gt;</v>
      </c>
      <c r="AJ240" t="str">
        <f t="shared" si="44"/>
        <v>ATK+&lt;color=#47d110&gt;40300&lt;/color&gt;,And ATK+&lt;color=#47d110&gt;3.5%&lt;/color&gt;</v>
      </c>
      <c r="AL240" t="str">
        <f>_xlfn.XLOOKUP(AK240,Sheet4!$E$50:$E$118,Sheet4!$F$50:$F$118,"",)</f>
        <v/>
      </c>
      <c r="AM240" s="74" t="str">
        <f t="shared" si="45"/>
        <v>攻击+&lt;color=#47d110&gt;40300&lt;/color&gt;,同时攻击+&lt;color=#47d110&gt;3.5%&lt;/color&gt;</v>
      </c>
      <c r="AN240" s="74" t="str">
        <f t="shared" si="46"/>
        <v>攻擊+&lt;color=#47d110&gt;40300&lt;/color&gt;,同時攻擊+&lt;color=#47d110&gt;3.5%&lt;/color&gt;</v>
      </c>
      <c r="AO240" s="74" t="str">
        <f>AJ240&amp;_xlfn.XLOOKUP(AK240,Sheet4!$E$50:$E$118,Sheet4!$G$50:$G$118,"",)</f>
        <v>ATK+&lt;color=#47d110&gt;40300&lt;/color&gt;,And ATK+&lt;color=#47d110&gt;3.5%&lt;/color&gt;</v>
      </c>
    </row>
    <row r="241" spans="12:41" x14ac:dyDescent="0.15">
      <c r="L241">
        <f t="shared" si="41"/>
        <v>42628</v>
      </c>
      <c r="M241">
        <v>28</v>
      </c>
      <c r="N241" s="79">
        <v>28</v>
      </c>
      <c r="O241" s="82">
        <v>4031</v>
      </c>
      <c r="P241" s="82">
        <v>4026</v>
      </c>
      <c r="Q241" s="82">
        <v>4000</v>
      </c>
      <c r="R241" s="124">
        <f t="shared" si="47"/>
        <v>1.1499999999999999</v>
      </c>
      <c r="S241" s="88">
        <v>26</v>
      </c>
      <c r="T241" s="89">
        <v>2</v>
      </c>
      <c r="U241" s="88">
        <v>5</v>
      </c>
      <c r="V241">
        <f t="shared" si="48"/>
        <v>4</v>
      </c>
      <c r="W241" t="str" cm="1">
        <f t="array" ref="W241">"{5,1,"&amp;T241&amp;","&amp;_xlfn.CEILING.MATH(INDEX($E$5:$J$10,T241,V241)*R241,100)&amp;",0}"</f>
        <v>{5,1,2,46600,0}</v>
      </c>
      <c r="X241" t="str" cm="1">
        <f t="array" ref="X241">IF(U241=0,"","{5,1,"&amp;U241-3&amp;","&amp;INDEX($E$5:$J$10,U241,V241)/10&amp;",1}")</f>
        <v>{5,1,2,3.5,1}</v>
      </c>
      <c r="Y241" t="str">
        <f t="array" ref="Y241">[1]!LKnum(W241:X241)</f>
        <v>{{5,1,2,46600,0}|{5,1,2,3.5,1}}</v>
      </c>
      <c r="Z241">
        <v>0</v>
      </c>
      <c r="AA241">
        <f t="array" ref="AA241">INT(IF(U241=0,0,INDEX($E$20:$J$25,U241,V241))+INDEX($E$20:$J$25,T241,V241))</f>
        <v>60750</v>
      </c>
      <c r="AB241" t="str" cm="1">
        <f t="array" ref="AB241">INDEX(A$5:A$10,$T241)&amp;"&lt;color=#47d110&gt;"&amp;_xlfn.CEILING.MATH(INDEX($E$5:$J$10,T241,V241)*R241,100)&amp;"&lt;/color&gt;"</f>
        <v>防御+&lt;color=#47d110&gt;46600&lt;/color&gt;</v>
      </c>
      <c r="AC241" t="str" cm="1">
        <f t="array" ref="AC241">INDEX(B$5:B$10,$T241)&amp;"&lt;color=#47d110&gt;"&amp;_xlfn.CEILING.MATH(INDEX($E$5:$J$10,T241,V241)*R241,100)&amp;"&lt;/color&gt;"</f>
        <v>防禦+&lt;color=#47d110&gt;46600&lt;/color&gt;</v>
      </c>
      <c r="AD241" t="str" cm="1">
        <f t="array" ref="AD241">INDEX(C$5:C$10,$T241)&amp;"&lt;color=#47d110&gt;"&amp;_xlfn.CEILING.MATH(INDEX($E$5:$J$10,T241,V241)*R241,100)&amp;"&lt;/color&gt;"</f>
        <v>DEF+&lt;color=#47d110&gt;46600&lt;/color&gt;</v>
      </c>
      <c r="AE241" t="str">
        <f t="array" ref="AE241">IF($U241=0,"",","&amp;INDEX(A$5:A$10,$U241)&amp;INDEX($E$34:$J$39,$U241,$V241))</f>
        <v>,同时防御+&lt;color=#47d110&gt;3.5%&lt;/color&gt;</v>
      </c>
      <c r="AF241" t="str">
        <f t="array" ref="AF241">IF($U241=0,"",","&amp;INDEX(B$5:B$10,$U241)&amp;INDEX($E$34:$J$39,$U241,$V241))</f>
        <v>,同時防禦+&lt;color=#47d110&gt;3.5%&lt;/color&gt;</v>
      </c>
      <c r="AG241" t="str">
        <f t="array" ref="AG241">IF($U241=0,"",","&amp;INDEX(C$5:C$10,$U241)&amp;INDEX($E$34:$J$39,$U241,$V241))</f>
        <v>,And DEF+&lt;color=#47d110&gt;3.5%&lt;/color&gt;</v>
      </c>
      <c r="AH241" t="str">
        <f t="shared" si="42"/>
        <v>防御+&lt;color=#47d110&gt;46600&lt;/color&gt;,同时防御+&lt;color=#47d110&gt;3.5%&lt;/color&gt;</v>
      </c>
      <c r="AI241" t="str">
        <f t="shared" si="43"/>
        <v>防禦+&lt;color=#47d110&gt;46600&lt;/color&gt;,同時防禦+&lt;color=#47d110&gt;3.5%&lt;/color&gt;</v>
      </c>
      <c r="AJ241" t="str">
        <f t="shared" si="44"/>
        <v>DEF+&lt;color=#47d110&gt;46600&lt;/color&gt;,And DEF+&lt;color=#47d110&gt;3.5%&lt;/color&gt;</v>
      </c>
      <c r="AL241" t="str">
        <f>_xlfn.XLOOKUP(AK241,Sheet4!$E$50:$E$118,Sheet4!$F$50:$F$118,"",)</f>
        <v/>
      </c>
      <c r="AM241" s="74" t="str">
        <f t="shared" si="45"/>
        <v>防御+&lt;color=#47d110&gt;46600&lt;/color&gt;,同时防御+&lt;color=#47d110&gt;3.5%&lt;/color&gt;</v>
      </c>
      <c r="AN241" s="74" t="str">
        <f t="shared" si="46"/>
        <v>防禦+&lt;color=#47d110&gt;46600&lt;/color&gt;,同時防禦+&lt;color=#47d110&gt;3.5%&lt;/color&gt;</v>
      </c>
      <c r="AO241" s="74" t="str">
        <f>AJ241&amp;_xlfn.XLOOKUP(AK241,Sheet4!$E$50:$E$118,Sheet4!$G$50:$G$118,"",)</f>
        <v>DEF+&lt;color=#47d110&gt;46600&lt;/color&gt;,And DEF+&lt;color=#47d110&gt;3.5%&lt;/color&gt;</v>
      </c>
    </row>
    <row r="242" spans="12:41" x14ac:dyDescent="0.15">
      <c r="L242">
        <f t="shared" si="41"/>
        <v>42629</v>
      </c>
      <c r="M242">
        <v>29</v>
      </c>
      <c r="N242" s="79">
        <v>29</v>
      </c>
      <c r="O242" s="82">
        <v>4027</v>
      </c>
      <c r="P242" s="82">
        <v>4014</v>
      </c>
      <c r="Q242" s="82">
        <v>4004</v>
      </c>
      <c r="R242" s="124">
        <f t="shared" si="47"/>
        <v>1.1499999999999999</v>
      </c>
      <c r="S242" s="88">
        <v>26</v>
      </c>
      <c r="T242" s="89">
        <v>3</v>
      </c>
      <c r="U242" s="88">
        <v>6</v>
      </c>
      <c r="V242">
        <f t="shared" si="48"/>
        <v>4</v>
      </c>
      <c r="W242" t="str" cm="1">
        <f t="array" ref="W242">"{5,1,"&amp;T242&amp;","&amp;_xlfn.CEILING.MATH(INDEX($E$5:$J$10,T242,V242)*R242,100)&amp;",0}"</f>
        <v>{5,1,3,327800,0}</v>
      </c>
      <c r="X242" t="str" cm="1">
        <f t="array" ref="X242">IF(U242=0,"","{5,1,"&amp;U242-3&amp;","&amp;INDEX($E$5:$J$10,U242,V242)/10&amp;",1}")</f>
        <v>{5,1,3,3.5,1}</v>
      </c>
      <c r="Y242" t="str">
        <f t="array" ref="Y242">[1]!LKnum(W242:X242)</f>
        <v>{{5,1,3,327800,0}|{5,1,3,3.5,1}}</v>
      </c>
      <c r="Z242">
        <v>0</v>
      </c>
      <c r="AA242">
        <f t="array" ref="AA242">INT(IF(U242=0,0,INDEX($E$20:$J$25,U242,V242))+INDEX($E$20:$J$25,T242,V242))</f>
        <v>37050</v>
      </c>
      <c r="AB242" t="str" cm="1">
        <f t="array" ref="AB242">INDEX(A$5:A$10,$T242)&amp;"&lt;color=#47d110&gt;"&amp;_xlfn.CEILING.MATH(INDEX($E$5:$J$10,T242,V242)*R242,100)&amp;"&lt;/color&gt;"</f>
        <v>血量+&lt;color=#47d110&gt;327800&lt;/color&gt;</v>
      </c>
      <c r="AC242" t="str" cm="1">
        <f t="array" ref="AC242">INDEX(B$5:B$10,$T242)&amp;"&lt;color=#47d110&gt;"&amp;_xlfn.CEILING.MATH(INDEX($E$5:$J$10,T242,V242)*R242,100)&amp;"&lt;/color&gt;"</f>
        <v>血量+&lt;color=#47d110&gt;327800&lt;/color&gt;</v>
      </c>
      <c r="AD242" t="str" cm="1">
        <f t="array" ref="AD242">INDEX(C$5:C$10,$T242)&amp;"&lt;color=#47d110&gt;"&amp;_xlfn.CEILING.MATH(INDEX($E$5:$J$10,T242,V242)*R242,100)&amp;"&lt;/color&gt;"</f>
        <v>HP+&lt;color=#47d110&gt;327800&lt;/color&gt;</v>
      </c>
      <c r="AE242" t="str">
        <f t="array" ref="AE242">IF($U242=0,"",","&amp;INDEX(A$5:A$10,$U242)&amp;INDEX($E$34:$J$39,$U242,$V242))</f>
        <v>,同时血量+&lt;color=#47d110&gt;3.5%&lt;/color&gt;</v>
      </c>
      <c r="AF242" t="str">
        <f t="array" ref="AF242">IF($U242=0,"",","&amp;INDEX(B$5:B$10,$U242)&amp;INDEX($E$34:$J$39,$U242,$V242))</f>
        <v>,同時血量+&lt;color=#47d110&gt;3.5%&lt;/color&gt;</v>
      </c>
      <c r="AG242" t="str">
        <f t="array" ref="AG242">IF($U242=0,"",","&amp;INDEX(C$5:C$10,$U242)&amp;INDEX($E$34:$J$39,$U242,$V242))</f>
        <v>,And HP+&lt;color=#47d110&gt;3.5%&lt;/color&gt;</v>
      </c>
      <c r="AH242" t="str">
        <f t="shared" si="42"/>
        <v>血量+&lt;color=#47d110&gt;327800&lt;/color&gt;,同时血量+&lt;color=#47d110&gt;3.5%&lt;/color&gt;</v>
      </c>
      <c r="AI242" t="str">
        <f t="shared" si="43"/>
        <v>血量+&lt;color=#47d110&gt;327800&lt;/color&gt;,同時血量+&lt;color=#47d110&gt;3.5%&lt;/color&gt;</v>
      </c>
      <c r="AJ242" t="str">
        <f t="shared" si="44"/>
        <v>HP+&lt;color=#47d110&gt;327800&lt;/color&gt;,And HP+&lt;color=#47d110&gt;3.5%&lt;/color&gt;</v>
      </c>
      <c r="AL242" t="str">
        <f>_xlfn.XLOOKUP(AK242,Sheet4!$E$50:$E$118,Sheet4!$F$50:$F$118,"",)</f>
        <v/>
      </c>
      <c r="AM242" s="74" t="str">
        <f t="shared" si="45"/>
        <v>血量+&lt;color=#47d110&gt;327800&lt;/color&gt;,同时血量+&lt;color=#47d110&gt;3.5%&lt;/color&gt;</v>
      </c>
      <c r="AN242" s="74" t="str">
        <f t="shared" si="46"/>
        <v>血量+&lt;color=#47d110&gt;327800&lt;/color&gt;,同時血量+&lt;color=#47d110&gt;3.5%&lt;/color&gt;</v>
      </c>
      <c r="AO242" s="74" t="str">
        <f>AJ242&amp;_xlfn.XLOOKUP(AK242,Sheet4!$E$50:$E$118,Sheet4!$G$50:$G$118,"",)</f>
        <v>HP+&lt;color=#47d110&gt;327800&lt;/color&gt;,And HP+&lt;color=#47d110&gt;3.5%&lt;/color&gt;</v>
      </c>
    </row>
    <row r="243" spans="12:41" x14ac:dyDescent="0.15">
      <c r="L243">
        <f t="shared" si="41"/>
        <v>42630</v>
      </c>
      <c r="M243">
        <v>30</v>
      </c>
      <c r="N243" s="81">
        <v>30</v>
      </c>
      <c r="O243" s="82">
        <v>4028</v>
      </c>
      <c r="P243" s="82">
        <v>4009</v>
      </c>
      <c r="Q243" s="82">
        <v>4005</v>
      </c>
      <c r="R243" s="124">
        <f t="shared" si="47"/>
        <v>1.1499999999999999</v>
      </c>
      <c r="S243" s="88">
        <v>26</v>
      </c>
      <c r="T243" s="89">
        <v>1</v>
      </c>
      <c r="U243" s="88">
        <v>4</v>
      </c>
      <c r="V243">
        <f t="shared" si="48"/>
        <v>4</v>
      </c>
      <c r="W243" t="str" cm="1">
        <f t="array" ref="W243">"{5,1,"&amp;T243&amp;","&amp;_xlfn.CEILING.MATH(INDEX($E$5:$J$10,T243,V243)*R243,100)&amp;",0}"</f>
        <v>{5,1,1,40300,0}</v>
      </c>
      <c r="X243" t="str" cm="1">
        <f t="array" ref="X243">IF(U243=0,"","{5,1,"&amp;U243-3&amp;","&amp;INDEX($E$5:$J$10,U243,V243)/10&amp;",1}")</f>
        <v>{5,1,1,3.5,1}</v>
      </c>
      <c r="Y243" t="str">
        <f t="array" ref="Y243">[1]!LKnum(W243:X243)</f>
        <v>{{5,1,1,40300,0}|{5,1,1,3.5,1}}</v>
      </c>
      <c r="Z243">
        <v>0</v>
      </c>
      <c r="AA243">
        <f t="array" ref="AA243">INT(IF(U243=0,0,INDEX($E$20:$J$25,U243,V243))+INDEX($E$20:$J$25,T243,V243))</f>
        <v>35000</v>
      </c>
      <c r="AB243" t="str" cm="1">
        <f t="array" ref="AB243">INDEX(A$5:A$10,$T243)&amp;"&lt;color=#47d110&gt;"&amp;_xlfn.CEILING.MATH(INDEX($E$5:$J$10,T243,V243)*R243,100)&amp;"&lt;/color&gt;"</f>
        <v>攻击+&lt;color=#47d110&gt;40300&lt;/color&gt;</v>
      </c>
      <c r="AC243" t="str" cm="1">
        <f t="array" ref="AC243">INDEX(B$5:B$10,$T243)&amp;"&lt;color=#47d110&gt;"&amp;_xlfn.CEILING.MATH(INDEX($E$5:$J$10,T243,V243)*R243,100)&amp;"&lt;/color&gt;"</f>
        <v>攻擊+&lt;color=#47d110&gt;40300&lt;/color&gt;</v>
      </c>
      <c r="AD243" t="str" cm="1">
        <f t="array" ref="AD243">INDEX(C$5:C$10,$T243)&amp;"&lt;color=#47d110&gt;"&amp;_xlfn.CEILING.MATH(INDEX($E$5:$J$10,T243,V243)*R243,100)&amp;"&lt;/color&gt;"</f>
        <v>ATK+&lt;color=#47d110&gt;40300&lt;/color&gt;</v>
      </c>
      <c r="AE243" t="str">
        <f t="array" ref="AE243">IF($U243=0,"",","&amp;INDEX(A$5:A$10,$U243)&amp;INDEX($E$34:$J$39,$U243,$V243))</f>
        <v>,同时攻击+&lt;color=#47d110&gt;3.5%&lt;/color&gt;</v>
      </c>
      <c r="AF243" t="str">
        <f t="array" ref="AF243">IF($U243=0,"",","&amp;INDEX(B$5:B$10,$U243)&amp;INDEX($E$34:$J$39,$U243,$V243))</f>
        <v>,同時攻擊+&lt;color=#47d110&gt;3.5%&lt;/color&gt;</v>
      </c>
      <c r="AG243" t="str">
        <f t="array" ref="AG243">IF($U243=0,"",","&amp;INDEX(C$5:C$10,$U243)&amp;INDEX($E$34:$J$39,$U243,$V243))</f>
        <v>,And ATK+&lt;color=#47d110&gt;3.5%&lt;/color&gt;</v>
      </c>
      <c r="AH243" t="str">
        <f t="shared" si="42"/>
        <v>攻击+&lt;color=#47d110&gt;40300&lt;/color&gt;,同时攻击+&lt;color=#47d110&gt;3.5%&lt;/color&gt;</v>
      </c>
      <c r="AI243" t="str">
        <f t="shared" si="43"/>
        <v>攻擊+&lt;color=#47d110&gt;40300&lt;/color&gt;,同時攻擊+&lt;color=#47d110&gt;3.5%&lt;/color&gt;</v>
      </c>
      <c r="AJ243" t="str">
        <f t="shared" si="44"/>
        <v>ATK+&lt;color=#47d110&gt;40300&lt;/color&gt;,And ATK+&lt;color=#47d110&gt;3.5%&lt;/color&gt;</v>
      </c>
      <c r="AL243" t="str">
        <f>_xlfn.XLOOKUP(AK243,Sheet4!$E$50:$E$118,Sheet4!$F$50:$F$118,"",)</f>
        <v/>
      </c>
      <c r="AM243" s="74" t="str">
        <f t="shared" si="45"/>
        <v>攻击+&lt;color=#47d110&gt;40300&lt;/color&gt;,同时攻击+&lt;color=#47d110&gt;3.5%&lt;/color&gt;</v>
      </c>
      <c r="AN243" s="74" t="str">
        <f t="shared" si="46"/>
        <v>攻擊+&lt;color=#47d110&gt;40300&lt;/color&gt;,同時攻擊+&lt;color=#47d110&gt;3.5%&lt;/color&gt;</v>
      </c>
      <c r="AO243" s="74" t="str">
        <f>AJ243&amp;_xlfn.XLOOKUP(AK243,Sheet4!$E$50:$E$118,Sheet4!$G$50:$G$118,"",)</f>
        <v>ATK+&lt;color=#47d110&gt;40300&lt;/color&gt;,And ATK+&lt;color=#47d110&gt;3.5%&lt;/color&gt;</v>
      </c>
    </row>
    <row r="244" spans="12:41" x14ac:dyDescent="0.15">
      <c r="L244">
        <f t="shared" si="41"/>
        <v>41531</v>
      </c>
      <c r="M244">
        <v>31</v>
      </c>
      <c r="N244" s="79">
        <v>31</v>
      </c>
      <c r="O244" s="82">
        <v>4024</v>
      </c>
      <c r="P244" s="82">
        <v>4012</v>
      </c>
      <c r="Q244" s="82">
        <v>4006</v>
      </c>
      <c r="R244" s="124">
        <f t="shared" si="47"/>
        <v>1.1499999999999999</v>
      </c>
      <c r="S244" s="88">
        <v>15</v>
      </c>
      <c r="T244" s="89">
        <v>2</v>
      </c>
      <c r="U244" s="88">
        <v>5</v>
      </c>
      <c r="V244">
        <f t="shared" si="48"/>
        <v>4</v>
      </c>
      <c r="W244" t="str" cm="1">
        <f t="array" ref="W244">"{5,1,"&amp;T244&amp;","&amp;_xlfn.CEILING.MATH(INDEX($E$5:$J$10,T244,V244)*R244,100)&amp;",0}"</f>
        <v>{5,1,2,46600,0}</v>
      </c>
      <c r="X244" t="str" cm="1">
        <f t="array" ref="X244">IF(U244=0,"","{5,1,"&amp;U244-3&amp;","&amp;INDEX($E$5:$J$10,U244,V244)/10&amp;",1}")</f>
        <v>{5,1,2,3.5,1}</v>
      </c>
      <c r="Y244" t="str">
        <f t="array" ref="Y244">[1]!LKnum(W244:X244)</f>
        <v>{{5,1,2,46600,0}|{5,1,2,3.5,1}}</v>
      </c>
      <c r="Z244">
        <v>0</v>
      </c>
      <c r="AA244">
        <f t="array" ref="AA244">INT(IF(U244=0,0,INDEX($E$20:$J$25,U244,V244))+INDEX($E$20:$J$25,T244,V244))</f>
        <v>60750</v>
      </c>
      <c r="AB244" t="str" cm="1">
        <f t="array" ref="AB244">INDEX(A$5:A$10,$T244)&amp;"&lt;color=#47d110&gt;"&amp;_xlfn.CEILING.MATH(INDEX($E$5:$J$10,T244,V244)*R244,100)&amp;"&lt;/color&gt;"</f>
        <v>防御+&lt;color=#47d110&gt;46600&lt;/color&gt;</v>
      </c>
      <c r="AC244" t="str" cm="1">
        <f t="array" ref="AC244">INDEX(B$5:B$10,$T244)&amp;"&lt;color=#47d110&gt;"&amp;_xlfn.CEILING.MATH(INDEX($E$5:$J$10,T244,V244)*R244,100)&amp;"&lt;/color&gt;"</f>
        <v>防禦+&lt;color=#47d110&gt;46600&lt;/color&gt;</v>
      </c>
      <c r="AD244" t="str" cm="1">
        <f t="array" ref="AD244">INDEX(C$5:C$10,$T244)&amp;"&lt;color=#47d110&gt;"&amp;_xlfn.CEILING.MATH(INDEX($E$5:$J$10,T244,V244)*R244,100)&amp;"&lt;/color&gt;"</f>
        <v>DEF+&lt;color=#47d110&gt;46600&lt;/color&gt;</v>
      </c>
      <c r="AE244" t="str">
        <f t="array" ref="AE244">IF($U244=0,"",","&amp;INDEX(A$5:A$10,$U244)&amp;INDEX($E$34:$J$39,$U244,$V244))</f>
        <v>,同时防御+&lt;color=#47d110&gt;3.5%&lt;/color&gt;</v>
      </c>
      <c r="AF244" t="str">
        <f t="array" ref="AF244">IF($U244=0,"",","&amp;INDEX(B$5:B$10,$U244)&amp;INDEX($E$34:$J$39,$U244,$V244))</f>
        <v>,同時防禦+&lt;color=#47d110&gt;3.5%&lt;/color&gt;</v>
      </c>
      <c r="AG244" t="str">
        <f t="array" ref="AG244">IF($U244=0,"",","&amp;INDEX(C$5:C$10,$U244)&amp;INDEX($E$34:$J$39,$U244,$V244))</f>
        <v>,And DEF+&lt;color=#47d110&gt;3.5%&lt;/color&gt;</v>
      </c>
      <c r="AH244" t="str">
        <f t="shared" si="42"/>
        <v>防御+&lt;color=#47d110&gt;46600&lt;/color&gt;,同时防御+&lt;color=#47d110&gt;3.5%&lt;/color&gt;</v>
      </c>
      <c r="AI244" t="str">
        <f t="shared" si="43"/>
        <v>防禦+&lt;color=#47d110&gt;46600&lt;/color&gt;,同時防禦+&lt;color=#47d110&gt;3.5%&lt;/color&gt;</v>
      </c>
      <c r="AJ244" t="str">
        <f t="shared" si="44"/>
        <v>DEF+&lt;color=#47d110&gt;46600&lt;/color&gt;,And DEF+&lt;color=#47d110&gt;3.5%&lt;/color&gt;</v>
      </c>
      <c r="AL244" t="str">
        <f>_xlfn.XLOOKUP(AK244,Sheet4!$E$50:$E$118,Sheet4!$F$50:$F$118,"",)</f>
        <v/>
      </c>
      <c r="AM244" s="74" t="str">
        <f t="shared" si="45"/>
        <v>防御+&lt;color=#47d110&gt;46600&lt;/color&gt;,同时防御+&lt;color=#47d110&gt;3.5%&lt;/color&gt;</v>
      </c>
      <c r="AN244" s="74" t="str">
        <f t="shared" si="46"/>
        <v>防禦+&lt;color=#47d110&gt;46600&lt;/color&gt;,同時防禦+&lt;color=#47d110&gt;3.5%&lt;/color&gt;</v>
      </c>
      <c r="AO244" s="74" t="str">
        <f>AJ244&amp;_xlfn.XLOOKUP(AK244,Sheet4!$E$50:$E$118,Sheet4!$G$50:$G$118,"",)</f>
        <v>DEF+&lt;color=#47d110&gt;46600&lt;/color&gt;,And DEF+&lt;color=#47d110&gt;3.5%&lt;/color&gt;</v>
      </c>
    </row>
    <row r="245" spans="12:41" x14ac:dyDescent="0.15">
      <c r="L245">
        <f t="shared" si="41"/>
        <v>41532</v>
      </c>
      <c r="M245">
        <v>32</v>
      </c>
      <c r="N245" s="79">
        <v>32</v>
      </c>
      <c r="O245" s="82">
        <v>4040</v>
      </c>
      <c r="P245" s="82">
        <v>4006</v>
      </c>
      <c r="Q245" s="82">
        <v>4002</v>
      </c>
      <c r="R245" s="124">
        <f t="shared" si="47"/>
        <v>1.1499999999999999</v>
      </c>
      <c r="S245" s="88">
        <v>15</v>
      </c>
      <c r="T245" s="89">
        <v>2</v>
      </c>
      <c r="U245" s="88">
        <v>5</v>
      </c>
      <c r="V245">
        <f t="shared" si="48"/>
        <v>4</v>
      </c>
      <c r="W245" t="str" cm="1">
        <f t="array" ref="W245">"{5,1,"&amp;T245&amp;","&amp;_xlfn.CEILING.MATH(INDEX($E$5:$J$10,T245,V245)*R245,100)&amp;",0}"</f>
        <v>{5,1,2,46600,0}</v>
      </c>
      <c r="X245" t="str" cm="1">
        <f t="array" ref="X245">IF(U245=0,"","{5,1,"&amp;U245-3&amp;","&amp;INDEX($E$5:$J$10,U245,V245)/10&amp;",1}")</f>
        <v>{5,1,2,3.5,1}</v>
      </c>
      <c r="Y245" t="str">
        <f t="array" ref="Y245">[1]!LKnum(W245:X245)</f>
        <v>{{5,1,2,46600,0}|{5,1,2,3.5,1}}</v>
      </c>
      <c r="Z245">
        <v>0</v>
      </c>
      <c r="AA245">
        <f t="array" ref="AA245">INT(IF(U245=0,0,INDEX($E$20:$J$25,U245,V245))+INDEX($E$20:$J$25,T245,V245))</f>
        <v>60750</v>
      </c>
      <c r="AB245" t="str" cm="1">
        <f t="array" ref="AB245">INDEX(A$5:A$10,$T245)&amp;"&lt;color=#47d110&gt;"&amp;_xlfn.CEILING.MATH(INDEX($E$5:$J$10,T245,V245)*R245,100)&amp;"&lt;/color&gt;"</f>
        <v>防御+&lt;color=#47d110&gt;46600&lt;/color&gt;</v>
      </c>
      <c r="AC245" t="str" cm="1">
        <f t="array" ref="AC245">INDEX(B$5:B$10,$T245)&amp;"&lt;color=#47d110&gt;"&amp;_xlfn.CEILING.MATH(INDEX($E$5:$J$10,T245,V245)*R245,100)&amp;"&lt;/color&gt;"</f>
        <v>防禦+&lt;color=#47d110&gt;46600&lt;/color&gt;</v>
      </c>
      <c r="AD245" t="str" cm="1">
        <f t="array" ref="AD245">INDEX(C$5:C$10,$T245)&amp;"&lt;color=#47d110&gt;"&amp;_xlfn.CEILING.MATH(INDEX($E$5:$J$10,T245,V245)*R245,100)&amp;"&lt;/color&gt;"</f>
        <v>DEF+&lt;color=#47d110&gt;46600&lt;/color&gt;</v>
      </c>
      <c r="AE245" t="str">
        <f t="array" ref="AE245">IF($U245=0,"",","&amp;INDEX(A$5:A$10,$U245)&amp;INDEX($E$34:$J$39,$U245,$V245))</f>
        <v>,同时防御+&lt;color=#47d110&gt;3.5%&lt;/color&gt;</v>
      </c>
      <c r="AF245" t="str">
        <f t="array" ref="AF245">IF($U245=0,"",","&amp;INDEX(B$5:B$10,$U245)&amp;INDEX($E$34:$J$39,$U245,$V245))</f>
        <v>,同時防禦+&lt;color=#47d110&gt;3.5%&lt;/color&gt;</v>
      </c>
      <c r="AG245" t="str">
        <f t="array" ref="AG245">IF($U245=0,"",","&amp;INDEX(C$5:C$10,$U245)&amp;INDEX($E$34:$J$39,$U245,$V245))</f>
        <v>,And DEF+&lt;color=#47d110&gt;3.5%&lt;/color&gt;</v>
      </c>
      <c r="AH245" t="str">
        <f t="shared" si="42"/>
        <v>防御+&lt;color=#47d110&gt;46600&lt;/color&gt;,同时防御+&lt;color=#47d110&gt;3.5%&lt;/color&gt;</v>
      </c>
      <c r="AI245" t="str">
        <f t="shared" si="43"/>
        <v>防禦+&lt;color=#47d110&gt;46600&lt;/color&gt;,同時防禦+&lt;color=#47d110&gt;3.5%&lt;/color&gt;</v>
      </c>
      <c r="AJ245" t="str">
        <f t="shared" si="44"/>
        <v>DEF+&lt;color=#47d110&gt;46600&lt;/color&gt;,And DEF+&lt;color=#47d110&gt;3.5%&lt;/color&gt;</v>
      </c>
      <c r="AL245" t="str">
        <f>_xlfn.XLOOKUP(AK245,Sheet4!$E$50:$E$118,Sheet4!$F$50:$F$118,"",)</f>
        <v/>
      </c>
      <c r="AM245" s="74" t="str">
        <f t="shared" si="45"/>
        <v>防御+&lt;color=#47d110&gt;46600&lt;/color&gt;,同时防御+&lt;color=#47d110&gt;3.5%&lt;/color&gt;</v>
      </c>
      <c r="AN245" s="74" t="str">
        <f t="shared" si="46"/>
        <v>防禦+&lt;color=#47d110&gt;46600&lt;/color&gt;,同時防禦+&lt;color=#47d110&gt;3.5%&lt;/color&gt;</v>
      </c>
      <c r="AO245" s="74" t="str">
        <f>AJ245&amp;_xlfn.XLOOKUP(AK245,Sheet4!$E$50:$E$118,Sheet4!$G$50:$G$118,"",)</f>
        <v>DEF+&lt;color=#47d110&gt;46600&lt;/color&gt;,And DEF+&lt;color=#47d110&gt;3.5%&lt;/color&gt;</v>
      </c>
    </row>
    <row r="246" spans="12:41" x14ac:dyDescent="0.15">
      <c r="L246">
        <f t="shared" si="41"/>
        <v>41533</v>
      </c>
      <c r="M246">
        <v>33</v>
      </c>
      <c r="N246" s="92">
        <v>33</v>
      </c>
      <c r="O246" s="82">
        <v>4027</v>
      </c>
      <c r="P246" s="82">
        <v>4023</v>
      </c>
      <c r="Q246" s="82">
        <v>4006</v>
      </c>
      <c r="R246" s="124">
        <f t="shared" si="47"/>
        <v>1.1499999999999999</v>
      </c>
      <c r="S246" s="88">
        <v>15</v>
      </c>
      <c r="T246" s="89">
        <v>1</v>
      </c>
      <c r="U246" s="88">
        <v>4</v>
      </c>
      <c r="V246">
        <f t="shared" si="48"/>
        <v>4</v>
      </c>
      <c r="W246" t="str" cm="1">
        <f t="array" ref="W246">"{5,1,"&amp;T246&amp;","&amp;_xlfn.CEILING.MATH(INDEX($E$5:$J$10,T246,V246)*R246,100)&amp;",0}"</f>
        <v>{5,1,1,40300,0}</v>
      </c>
      <c r="X246" t="str" cm="1">
        <f t="array" ref="X246">IF(U246=0,"","{5,1,"&amp;U246-3&amp;","&amp;INDEX($E$5:$J$10,U246,V246)/10&amp;",1}")</f>
        <v>{5,1,1,3.5,1}</v>
      </c>
      <c r="Y246" t="str">
        <f t="array" ref="Y246">[1]!LKnum(W246:X246)</f>
        <v>{{5,1,1,40300,0}|{5,1,1,3.5,1}}</v>
      </c>
      <c r="Z246">
        <v>0</v>
      </c>
      <c r="AA246">
        <f t="array" ref="AA246">INT(IF(U246=0,0,INDEX($E$20:$J$25,U246,V246))+INDEX($E$20:$J$25,T246,V246))</f>
        <v>35000</v>
      </c>
      <c r="AB246" t="str" cm="1">
        <f t="array" ref="AB246">INDEX(A$5:A$10,$T246)&amp;"&lt;color=#47d110&gt;"&amp;_xlfn.CEILING.MATH(INDEX($E$5:$J$10,T246,V246)*R246,100)&amp;"&lt;/color&gt;"</f>
        <v>攻击+&lt;color=#47d110&gt;40300&lt;/color&gt;</v>
      </c>
      <c r="AC246" t="str" cm="1">
        <f t="array" ref="AC246">INDEX(B$5:B$10,$T246)&amp;"&lt;color=#47d110&gt;"&amp;_xlfn.CEILING.MATH(INDEX($E$5:$J$10,T246,V246)*R246,100)&amp;"&lt;/color&gt;"</f>
        <v>攻擊+&lt;color=#47d110&gt;40300&lt;/color&gt;</v>
      </c>
      <c r="AD246" t="str" cm="1">
        <f t="array" ref="AD246">INDEX(C$5:C$10,$T246)&amp;"&lt;color=#47d110&gt;"&amp;_xlfn.CEILING.MATH(INDEX($E$5:$J$10,T246,V246)*R246,100)&amp;"&lt;/color&gt;"</f>
        <v>ATK+&lt;color=#47d110&gt;40300&lt;/color&gt;</v>
      </c>
      <c r="AE246" t="str">
        <f t="array" ref="AE246">IF($U246=0,"",","&amp;INDEX(A$5:A$10,$U246)&amp;INDEX($E$34:$J$39,$U246,$V246))</f>
        <v>,同时攻击+&lt;color=#47d110&gt;3.5%&lt;/color&gt;</v>
      </c>
      <c r="AF246" t="str">
        <f t="array" ref="AF246">IF($U246=0,"",","&amp;INDEX(B$5:B$10,$U246)&amp;INDEX($E$34:$J$39,$U246,$V246))</f>
        <v>,同時攻擊+&lt;color=#47d110&gt;3.5%&lt;/color&gt;</v>
      </c>
      <c r="AG246" t="str">
        <f t="array" ref="AG246">IF($U246=0,"",","&amp;INDEX(C$5:C$10,$U246)&amp;INDEX($E$34:$J$39,$U246,$V246))</f>
        <v>,And ATK+&lt;color=#47d110&gt;3.5%&lt;/color&gt;</v>
      </c>
      <c r="AH246" t="str">
        <f t="shared" si="42"/>
        <v>攻击+&lt;color=#47d110&gt;40300&lt;/color&gt;,同时攻击+&lt;color=#47d110&gt;3.5%&lt;/color&gt;</v>
      </c>
      <c r="AI246" t="str">
        <f t="shared" si="43"/>
        <v>攻擊+&lt;color=#47d110&gt;40300&lt;/color&gt;,同時攻擊+&lt;color=#47d110&gt;3.5%&lt;/color&gt;</v>
      </c>
      <c r="AJ246" t="str">
        <f t="shared" si="44"/>
        <v>ATK+&lt;color=#47d110&gt;40300&lt;/color&gt;,And ATK+&lt;color=#47d110&gt;3.5%&lt;/color&gt;</v>
      </c>
      <c r="AL246" t="str">
        <f>_xlfn.XLOOKUP(AK246,Sheet4!$E$50:$E$118,Sheet4!$F$50:$F$118,"",)</f>
        <v/>
      </c>
      <c r="AM246" s="74" t="str">
        <f t="shared" si="45"/>
        <v>攻击+&lt;color=#47d110&gt;40300&lt;/color&gt;,同时攻击+&lt;color=#47d110&gt;3.5%&lt;/color&gt;</v>
      </c>
      <c r="AN246" s="74" t="str">
        <f t="shared" si="46"/>
        <v>攻擊+&lt;color=#47d110&gt;40300&lt;/color&gt;,同時攻擊+&lt;color=#47d110&gt;3.5%&lt;/color&gt;</v>
      </c>
      <c r="AO246" s="74" t="str">
        <f>AJ246&amp;_xlfn.XLOOKUP(AK246,Sheet4!$E$50:$E$118,Sheet4!$G$50:$G$118,"",)</f>
        <v>ATK+&lt;color=#47d110&gt;40300&lt;/color&gt;,And ATK+&lt;color=#47d110&gt;3.5%&lt;/color&gt;</v>
      </c>
    </row>
    <row r="247" spans="12:41" x14ac:dyDescent="0.15">
      <c r="L247">
        <f t="shared" si="41"/>
        <v>41534</v>
      </c>
      <c r="M247">
        <v>34</v>
      </c>
      <c r="N247" s="93">
        <v>34</v>
      </c>
      <c r="O247" s="82">
        <v>4018</v>
      </c>
      <c r="P247" s="82">
        <v>4016</v>
      </c>
      <c r="Q247" s="82">
        <v>4005</v>
      </c>
      <c r="R247" s="124">
        <f t="shared" si="47"/>
        <v>1.1499999999999999</v>
      </c>
      <c r="S247" s="88">
        <v>15</v>
      </c>
      <c r="T247" s="89">
        <v>1</v>
      </c>
      <c r="U247" s="88">
        <v>4</v>
      </c>
      <c r="V247">
        <f t="shared" si="48"/>
        <v>4</v>
      </c>
      <c r="W247" t="str" cm="1">
        <f t="array" ref="W247">"{5,1,"&amp;T247&amp;","&amp;_xlfn.CEILING.MATH(INDEX($E$5:$J$10,T247,V247)*R247,100)&amp;",0}"</f>
        <v>{5,1,1,40300,0}</v>
      </c>
      <c r="X247" t="str" cm="1">
        <f t="array" ref="X247">IF(U247=0,"","{5,1,"&amp;U247-3&amp;","&amp;INDEX($E$5:$J$10,U247,V247)/10&amp;",1}")</f>
        <v>{5,1,1,3.5,1}</v>
      </c>
      <c r="Y247" t="str">
        <f t="array" ref="Y247">[1]!LKnum(W247:X247)</f>
        <v>{{5,1,1,40300,0}|{5,1,1,3.5,1}}</v>
      </c>
      <c r="Z247">
        <v>0</v>
      </c>
      <c r="AA247">
        <f t="array" ref="AA247">INT(IF(U247=0,0,INDEX($E$20:$J$25,U247,V247))+INDEX($E$20:$J$25,T247,V247))</f>
        <v>35000</v>
      </c>
      <c r="AB247" t="str" cm="1">
        <f t="array" ref="AB247">INDEX(A$5:A$10,$T247)&amp;"&lt;color=#47d110&gt;"&amp;_xlfn.CEILING.MATH(INDEX($E$5:$J$10,T247,V247)*R247,100)&amp;"&lt;/color&gt;"</f>
        <v>攻击+&lt;color=#47d110&gt;40300&lt;/color&gt;</v>
      </c>
      <c r="AC247" t="str" cm="1">
        <f t="array" ref="AC247">INDEX(B$5:B$10,$T247)&amp;"&lt;color=#47d110&gt;"&amp;_xlfn.CEILING.MATH(INDEX($E$5:$J$10,T247,V247)*R247,100)&amp;"&lt;/color&gt;"</f>
        <v>攻擊+&lt;color=#47d110&gt;40300&lt;/color&gt;</v>
      </c>
      <c r="AD247" t="str" cm="1">
        <f t="array" ref="AD247">INDEX(C$5:C$10,$T247)&amp;"&lt;color=#47d110&gt;"&amp;_xlfn.CEILING.MATH(INDEX($E$5:$J$10,T247,V247)*R247,100)&amp;"&lt;/color&gt;"</f>
        <v>ATK+&lt;color=#47d110&gt;40300&lt;/color&gt;</v>
      </c>
      <c r="AE247" t="str">
        <f t="array" ref="AE247">IF($U247=0,"",","&amp;INDEX(A$5:A$10,$U247)&amp;INDEX($E$34:$J$39,$U247,$V247))</f>
        <v>,同时攻击+&lt;color=#47d110&gt;3.5%&lt;/color&gt;</v>
      </c>
      <c r="AF247" t="str">
        <f t="array" ref="AF247">IF($U247=0,"",","&amp;INDEX(B$5:B$10,$U247)&amp;INDEX($E$34:$J$39,$U247,$V247))</f>
        <v>,同時攻擊+&lt;color=#47d110&gt;3.5%&lt;/color&gt;</v>
      </c>
      <c r="AG247" t="str">
        <f t="array" ref="AG247">IF($U247=0,"",","&amp;INDEX(C$5:C$10,$U247)&amp;INDEX($E$34:$J$39,$U247,$V247))</f>
        <v>,And ATK+&lt;color=#47d110&gt;3.5%&lt;/color&gt;</v>
      </c>
      <c r="AH247" t="str">
        <f t="shared" si="42"/>
        <v>攻击+&lt;color=#47d110&gt;40300&lt;/color&gt;,同时攻击+&lt;color=#47d110&gt;3.5%&lt;/color&gt;</v>
      </c>
      <c r="AI247" t="str">
        <f t="shared" si="43"/>
        <v>攻擊+&lt;color=#47d110&gt;40300&lt;/color&gt;,同時攻擊+&lt;color=#47d110&gt;3.5%&lt;/color&gt;</v>
      </c>
      <c r="AJ247" t="str">
        <f t="shared" si="44"/>
        <v>ATK+&lt;color=#47d110&gt;40300&lt;/color&gt;,And ATK+&lt;color=#47d110&gt;3.5%&lt;/color&gt;</v>
      </c>
      <c r="AL247" t="str">
        <f>_xlfn.XLOOKUP(AK247,Sheet4!$E$50:$E$118,Sheet4!$F$50:$F$118,"",)</f>
        <v/>
      </c>
      <c r="AM247" s="74" t="str">
        <f t="shared" si="45"/>
        <v>攻击+&lt;color=#47d110&gt;40300&lt;/color&gt;,同时攻击+&lt;color=#47d110&gt;3.5%&lt;/color&gt;</v>
      </c>
      <c r="AN247" s="74" t="str">
        <f t="shared" si="46"/>
        <v>攻擊+&lt;color=#47d110&gt;40300&lt;/color&gt;,同時攻擊+&lt;color=#47d110&gt;3.5%&lt;/color&gt;</v>
      </c>
      <c r="AO247" s="74" t="str">
        <f>AJ247&amp;_xlfn.XLOOKUP(AK247,Sheet4!$E$50:$E$118,Sheet4!$G$50:$G$118,"",)</f>
        <v>ATK+&lt;color=#47d110&gt;40300&lt;/color&gt;,And ATK+&lt;color=#47d110&gt;3.5%&lt;/color&gt;</v>
      </c>
    </row>
    <row r="248" spans="12:41" x14ac:dyDescent="0.15">
      <c r="L248">
        <f t="shared" si="41"/>
        <v>41535</v>
      </c>
      <c r="M248">
        <v>35</v>
      </c>
      <c r="N248" s="79">
        <v>35</v>
      </c>
      <c r="O248" s="82">
        <v>4015</v>
      </c>
      <c r="P248" s="82">
        <v>4012</v>
      </c>
      <c r="Q248" s="82">
        <v>4000</v>
      </c>
      <c r="R248" s="124">
        <f t="shared" si="47"/>
        <v>1.1499999999999999</v>
      </c>
      <c r="S248" s="88">
        <v>15</v>
      </c>
      <c r="T248" s="89">
        <v>1</v>
      </c>
      <c r="U248" s="88">
        <v>4</v>
      </c>
      <c r="V248">
        <f t="shared" si="48"/>
        <v>4</v>
      </c>
      <c r="W248" t="str" cm="1">
        <f t="array" ref="W248">"{5,1,"&amp;T248&amp;","&amp;_xlfn.CEILING.MATH(INDEX($E$5:$J$10,T248,V248)*R248,100)&amp;",0}"</f>
        <v>{5,1,1,40300,0}</v>
      </c>
      <c r="X248" t="str" cm="1">
        <f t="array" ref="X248">IF(U248=0,"","{5,1,"&amp;U248-3&amp;","&amp;INDEX($E$5:$J$10,U248,V248)/10&amp;",1}")</f>
        <v>{5,1,1,3.5,1}</v>
      </c>
      <c r="Y248" t="str">
        <f t="array" ref="Y248">[1]!LKnum(W248:X248)</f>
        <v>{{5,1,1,40300,0}|{5,1,1,3.5,1}}</v>
      </c>
      <c r="Z248">
        <v>8</v>
      </c>
      <c r="AA248">
        <f t="array" ref="AA248">INT(IF(U248=0,0,INDEX($E$20:$J$25,U248,V248))+INDEX($E$20:$J$25,T248,V248))</f>
        <v>35000</v>
      </c>
      <c r="AB248" t="str" cm="1">
        <f t="array" ref="AB248">INDEX(A$5:A$10,$T248)&amp;"&lt;color=#47d110&gt;"&amp;_xlfn.CEILING.MATH(INDEX($E$5:$J$10,T248,V248)*R248,100)&amp;"&lt;/color&gt;"</f>
        <v>攻击+&lt;color=#47d110&gt;40300&lt;/color&gt;</v>
      </c>
      <c r="AC248" t="str" cm="1">
        <f t="array" ref="AC248">INDEX(B$5:B$10,$T248)&amp;"&lt;color=#47d110&gt;"&amp;_xlfn.CEILING.MATH(INDEX($E$5:$J$10,T248,V248)*R248,100)&amp;"&lt;/color&gt;"</f>
        <v>攻擊+&lt;color=#47d110&gt;40300&lt;/color&gt;</v>
      </c>
      <c r="AD248" t="str" cm="1">
        <f t="array" ref="AD248">INDEX(C$5:C$10,$T248)&amp;"&lt;color=#47d110&gt;"&amp;_xlfn.CEILING.MATH(INDEX($E$5:$J$10,T248,V248)*R248,100)&amp;"&lt;/color&gt;"</f>
        <v>ATK+&lt;color=#47d110&gt;40300&lt;/color&gt;</v>
      </c>
      <c r="AE248" t="str">
        <f t="array" ref="AE248">IF($U248=0,"",","&amp;INDEX(A$5:A$10,$U248)&amp;INDEX($E$34:$J$39,$U248,$V248))</f>
        <v>,同时攻击+&lt;color=#47d110&gt;3.5%&lt;/color&gt;</v>
      </c>
      <c r="AF248" t="str">
        <f t="array" ref="AF248">IF($U248=0,"",","&amp;INDEX(B$5:B$10,$U248)&amp;INDEX($E$34:$J$39,$U248,$V248))</f>
        <v>,同時攻擊+&lt;color=#47d110&gt;3.5%&lt;/color&gt;</v>
      </c>
      <c r="AG248" t="str">
        <f t="array" ref="AG248">IF($U248=0,"",","&amp;INDEX(C$5:C$10,$U248)&amp;INDEX($E$34:$J$39,$U248,$V248))</f>
        <v>,And ATK+&lt;color=#47d110&gt;3.5%&lt;/color&gt;</v>
      </c>
      <c r="AH248" t="str">
        <f t="shared" si="42"/>
        <v>攻击+&lt;color=#47d110&gt;40300&lt;/color&gt;,同时攻击+&lt;color=#47d110&gt;3.5%&lt;/color&gt;</v>
      </c>
      <c r="AI248" t="str">
        <f t="shared" si="43"/>
        <v>攻擊+&lt;color=#47d110&gt;40300&lt;/color&gt;,同時攻擊+&lt;color=#47d110&gt;3.5%&lt;/color&gt;</v>
      </c>
      <c r="AJ248" t="str">
        <f t="shared" si="44"/>
        <v>ATK+&lt;color=#47d110&gt;40300&lt;/color&gt;,And ATK+&lt;color=#47d110&gt;3.5%&lt;/color&gt;</v>
      </c>
      <c r="AL248" t="str">
        <f>_xlfn.XLOOKUP(AK248,Sheet4!$E$50:$E$118,Sheet4!$F$50:$F$118,"",)</f>
        <v/>
      </c>
      <c r="AM248" s="74" t="str">
        <f t="shared" si="45"/>
        <v>攻击+&lt;color=#47d110&gt;40300&lt;/color&gt;,同时攻击+&lt;color=#47d110&gt;3.5%&lt;/color&gt;</v>
      </c>
      <c r="AN248" s="74" t="str">
        <f t="shared" si="46"/>
        <v>攻擊+&lt;color=#47d110&gt;40300&lt;/color&gt;,同時攻擊+&lt;color=#47d110&gt;3.5%&lt;/color&gt;</v>
      </c>
      <c r="AO248" s="74" t="str">
        <f>AJ248&amp;_xlfn.XLOOKUP(AK248,Sheet4!$E$50:$E$118,Sheet4!$G$50:$G$118,"",)</f>
        <v>ATK+&lt;color=#47d110&gt;40300&lt;/color&gt;,And ATK+&lt;color=#47d110&gt;3.5%&lt;/color&gt;</v>
      </c>
    </row>
    <row r="249" spans="12:41" x14ac:dyDescent="0.15">
      <c r="L249">
        <f t="shared" si="41"/>
        <v>41536</v>
      </c>
      <c r="M249">
        <v>36</v>
      </c>
      <c r="N249" s="79">
        <v>36</v>
      </c>
      <c r="O249" s="82">
        <v>4040</v>
      </c>
      <c r="P249" s="82">
        <v>4018</v>
      </c>
      <c r="Q249" s="82">
        <v>4004</v>
      </c>
      <c r="R249" s="124">
        <f t="shared" si="47"/>
        <v>1.1499999999999999</v>
      </c>
      <c r="S249" s="88">
        <v>15</v>
      </c>
      <c r="T249" s="89">
        <v>3</v>
      </c>
      <c r="U249" s="88">
        <v>6</v>
      </c>
      <c r="V249">
        <f t="shared" si="48"/>
        <v>4</v>
      </c>
      <c r="W249" t="str" cm="1">
        <f t="array" ref="W249">"{5,1,"&amp;T249&amp;","&amp;_xlfn.CEILING.MATH(INDEX($E$5:$J$10,T249,V249)*R249,100)&amp;",0}"</f>
        <v>{5,1,3,327800,0}</v>
      </c>
      <c r="X249" t="str" cm="1">
        <f t="array" ref="X249">IF(U249=0,"","{5,1,"&amp;U249-3&amp;","&amp;INDEX($E$5:$J$10,U249,V249)/10&amp;",1}")</f>
        <v>{5,1,3,3.5,1}</v>
      </c>
      <c r="Y249" t="str">
        <f t="array" ref="Y249">[1]!LKnum(W249:X249)</f>
        <v>{{5,1,3,327800,0}|{5,1,3,3.5,1}}</v>
      </c>
      <c r="Z249">
        <v>8</v>
      </c>
      <c r="AA249">
        <f t="array" ref="AA249">INT(IF(U249=0,0,INDEX($E$20:$J$25,U249,V249))+INDEX($E$20:$J$25,T249,V249))</f>
        <v>37050</v>
      </c>
      <c r="AB249" t="str" cm="1">
        <f t="array" ref="AB249">INDEX(A$5:A$10,$T249)&amp;"&lt;color=#47d110&gt;"&amp;_xlfn.CEILING.MATH(INDEX($E$5:$J$10,T249,V249)*R249,100)&amp;"&lt;/color&gt;"</f>
        <v>血量+&lt;color=#47d110&gt;327800&lt;/color&gt;</v>
      </c>
      <c r="AC249" t="str" cm="1">
        <f t="array" ref="AC249">INDEX(B$5:B$10,$T249)&amp;"&lt;color=#47d110&gt;"&amp;_xlfn.CEILING.MATH(INDEX($E$5:$J$10,T249,V249)*R249,100)&amp;"&lt;/color&gt;"</f>
        <v>血量+&lt;color=#47d110&gt;327800&lt;/color&gt;</v>
      </c>
      <c r="AD249" t="str" cm="1">
        <f t="array" ref="AD249">INDEX(C$5:C$10,$T249)&amp;"&lt;color=#47d110&gt;"&amp;_xlfn.CEILING.MATH(INDEX($E$5:$J$10,T249,V249)*R249,100)&amp;"&lt;/color&gt;"</f>
        <v>HP+&lt;color=#47d110&gt;327800&lt;/color&gt;</v>
      </c>
      <c r="AE249" t="str">
        <f t="array" ref="AE249">IF($U249=0,"",","&amp;INDEX(A$5:A$10,$U249)&amp;INDEX($E$34:$J$39,$U249,$V249))</f>
        <v>,同时血量+&lt;color=#47d110&gt;3.5%&lt;/color&gt;</v>
      </c>
      <c r="AF249" t="str">
        <f t="array" ref="AF249">IF($U249=0,"",","&amp;INDEX(B$5:B$10,$U249)&amp;INDEX($E$34:$J$39,$U249,$V249))</f>
        <v>,同時血量+&lt;color=#47d110&gt;3.5%&lt;/color&gt;</v>
      </c>
      <c r="AG249" t="str">
        <f t="array" ref="AG249">IF($U249=0,"",","&amp;INDEX(C$5:C$10,$U249)&amp;INDEX($E$34:$J$39,$U249,$V249))</f>
        <v>,And HP+&lt;color=#47d110&gt;3.5%&lt;/color&gt;</v>
      </c>
      <c r="AH249" t="str">
        <f t="shared" si="42"/>
        <v>血量+&lt;color=#47d110&gt;327800&lt;/color&gt;,同时血量+&lt;color=#47d110&gt;3.5%&lt;/color&gt;</v>
      </c>
      <c r="AI249" t="str">
        <f t="shared" si="43"/>
        <v>血量+&lt;color=#47d110&gt;327800&lt;/color&gt;,同時血量+&lt;color=#47d110&gt;3.5%&lt;/color&gt;</v>
      </c>
      <c r="AJ249" t="str">
        <f t="shared" si="44"/>
        <v>HP+&lt;color=#47d110&gt;327800&lt;/color&gt;,And HP+&lt;color=#47d110&gt;3.5%&lt;/color&gt;</v>
      </c>
      <c r="AL249" t="str">
        <f>_xlfn.XLOOKUP(AK249,Sheet4!$E$50:$E$118,Sheet4!$F$50:$F$118,"",)</f>
        <v/>
      </c>
      <c r="AM249" s="74" t="str">
        <f t="shared" si="45"/>
        <v>血量+&lt;color=#47d110&gt;327800&lt;/color&gt;,同时血量+&lt;color=#47d110&gt;3.5%&lt;/color&gt;</v>
      </c>
      <c r="AN249" s="74" t="str">
        <f t="shared" si="46"/>
        <v>血量+&lt;color=#47d110&gt;327800&lt;/color&gt;,同時血量+&lt;color=#47d110&gt;3.5%&lt;/color&gt;</v>
      </c>
      <c r="AO249" s="74" t="str">
        <f>AJ249&amp;_xlfn.XLOOKUP(AK249,Sheet4!$E$50:$E$118,Sheet4!$G$50:$G$118,"",)</f>
        <v>HP+&lt;color=#47d110&gt;327800&lt;/color&gt;,And HP+&lt;color=#47d110&gt;3.5%&lt;/color&gt;</v>
      </c>
    </row>
    <row r="250" spans="12:41" x14ac:dyDescent="0.15">
      <c r="L250">
        <f t="shared" si="41"/>
        <v>41537</v>
      </c>
      <c r="M250">
        <v>37</v>
      </c>
      <c r="N250" s="79">
        <v>37</v>
      </c>
      <c r="O250" s="82">
        <v>4025</v>
      </c>
      <c r="P250" s="82">
        <v>4017</v>
      </c>
      <c r="Q250" s="82">
        <v>4015</v>
      </c>
      <c r="R250" s="124">
        <f t="shared" si="47"/>
        <v>1.1499999999999999</v>
      </c>
      <c r="S250" s="88">
        <v>15</v>
      </c>
      <c r="T250" s="89">
        <v>1</v>
      </c>
      <c r="U250" s="88">
        <v>4</v>
      </c>
      <c r="V250">
        <f t="shared" si="48"/>
        <v>4</v>
      </c>
      <c r="W250" t="str" cm="1">
        <f t="array" ref="W250">"{5,1,"&amp;T250&amp;","&amp;_xlfn.CEILING.MATH(INDEX($E$5:$J$10,T250,V250)*R250,100)&amp;",0}"</f>
        <v>{5,1,1,40300,0}</v>
      </c>
      <c r="X250" t="str" cm="1">
        <f t="array" ref="X250">IF(U250=0,"","{5,1,"&amp;U250-3&amp;","&amp;INDEX($E$5:$J$10,U250,V250)/10&amp;",1}")</f>
        <v>{5,1,1,3.5,1}</v>
      </c>
      <c r="Y250" t="str">
        <f t="array" ref="Y250">[1]!LKnum(W250:X250)</f>
        <v>{{5,1,1,40300,0}|{5,1,1,3.5,1}}</v>
      </c>
      <c r="Z250">
        <v>8</v>
      </c>
      <c r="AA250">
        <f t="array" ref="AA250">INT(IF(U250=0,0,INDEX($E$20:$J$25,U250,V250))+INDEX($E$20:$J$25,T250,V250))</f>
        <v>35000</v>
      </c>
      <c r="AB250" t="str" cm="1">
        <f t="array" ref="AB250">INDEX(A$5:A$10,$T250)&amp;"&lt;color=#47d110&gt;"&amp;_xlfn.CEILING.MATH(INDEX($E$5:$J$10,T250,V250)*R250,100)&amp;"&lt;/color&gt;"</f>
        <v>攻击+&lt;color=#47d110&gt;40300&lt;/color&gt;</v>
      </c>
      <c r="AC250" t="str" cm="1">
        <f t="array" ref="AC250">INDEX(B$5:B$10,$T250)&amp;"&lt;color=#47d110&gt;"&amp;_xlfn.CEILING.MATH(INDEX($E$5:$J$10,T250,V250)*R250,100)&amp;"&lt;/color&gt;"</f>
        <v>攻擊+&lt;color=#47d110&gt;40300&lt;/color&gt;</v>
      </c>
      <c r="AD250" t="str" cm="1">
        <f t="array" ref="AD250">INDEX(C$5:C$10,$T250)&amp;"&lt;color=#47d110&gt;"&amp;_xlfn.CEILING.MATH(INDEX($E$5:$J$10,T250,V250)*R250,100)&amp;"&lt;/color&gt;"</f>
        <v>ATK+&lt;color=#47d110&gt;40300&lt;/color&gt;</v>
      </c>
      <c r="AE250" t="str">
        <f t="array" ref="AE250">IF($U250=0,"",","&amp;INDEX(A$5:A$10,$U250)&amp;INDEX($E$34:$J$39,$U250,$V250))</f>
        <v>,同时攻击+&lt;color=#47d110&gt;3.5%&lt;/color&gt;</v>
      </c>
      <c r="AF250" t="str">
        <f t="array" ref="AF250">IF($U250=0,"",","&amp;INDEX(B$5:B$10,$U250)&amp;INDEX($E$34:$J$39,$U250,$V250))</f>
        <v>,同時攻擊+&lt;color=#47d110&gt;3.5%&lt;/color&gt;</v>
      </c>
      <c r="AG250" t="str">
        <f t="array" ref="AG250">IF($U250=0,"",","&amp;INDEX(C$5:C$10,$U250)&amp;INDEX($E$34:$J$39,$U250,$V250))</f>
        <v>,And ATK+&lt;color=#47d110&gt;3.5%&lt;/color&gt;</v>
      </c>
      <c r="AH250" t="str">
        <f t="shared" si="42"/>
        <v>攻击+&lt;color=#47d110&gt;40300&lt;/color&gt;,同时攻击+&lt;color=#47d110&gt;3.5%&lt;/color&gt;</v>
      </c>
      <c r="AI250" t="str">
        <f t="shared" si="43"/>
        <v>攻擊+&lt;color=#47d110&gt;40300&lt;/color&gt;,同時攻擊+&lt;color=#47d110&gt;3.5%&lt;/color&gt;</v>
      </c>
      <c r="AJ250" t="str">
        <f t="shared" si="44"/>
        <v>ATK+&lt;color=#47d110&gt;40300&lt;/color&gt;,And ATK+&lt;color=#47d110&gt;3.5%&lt;/color&gt;</v>
      </c>
      <c r="AL250" t="str">
        <f>_xlfn.XLOOKUP(AK250,Sheet4!$E$50:$E$118,Sheet4!$F$50:$F$118,"",)</f>
        <v/>
      </c>
      <c r="AM250" s="74" t="str">
        <f t="shared" si="45"/>
        <v>攻击+&lt;color=#47d110&gt;40300&lt;/color&gt;,同时攻击+&lt;color=#47d110&gt;3.5%&lt;/color&gt;</v>
      </c>
      <c r="AN250" s="74" t="str">
        <f t="shared" si="46"/>
        <v>攻擊+&lt;color=#47d110&gt;40300&lt;/color&gt;,同時攻擊+&lt;color=#47d110&gt;3.5%&lt;/color&gt;</v>
      </c>
      <c r="AO250" s="74" t="str">
        <f>AJ250&amp;_xlfn.XLOOKUP(AK250,Sheet4!$E$50:$E$118,Sheet4!$G$50:$G$118,"",)</f>
        <v>ATK+&lt;color=#47d110&gt;40300&lt;/color&gt;,And ATK+&lt;color=#47d110&gt;3.5%&lt;/color&gt;</v>
      </c>
    </row>
    <row r="251" spans="12:41" x14ac:dyDescent="0.15">
      <c r="L251">
        <f t="shared" si="41"/>
        <v>41538</v>
      </c>
      <c r="M251">
        <v>38</v>
      </c>
      <c r="N251" s="79">
        <v>38</v>
      </c>
      <c r="O251" s="83">
        <v>4038</v>
      </c>
      <c r="P251" s="83">
        <v>4018</v>
      </c>
      <c r="Q251" s="83">
        <v>4001</v>
      </c>
      <c r="R251" s="124">
        <f t="shared" si="47"/>
        <v>1.1499999999999999</v>
      </c>
      <c r="S251" s="88">
        <v>15</v>
      </c>
      <c r="T251" s="89">
        <v>2</v>
      </c>
      <c r="U251" s="88">
        <v>5</v>
      </c>
      <c r="V251">
        <f t="shared" si="48"/>
        <v>4</v>
      </c>
      <c r="W251" t="str" cm="1">
        <f t="array" ref="W251">"{5,1,"&amp;T251&amp;","&amp;_xlfn.CEILING.MATH(INDEX($E$5:$J$10,T251,V251)*R251,100)&amp;",0}"</f>
        <v>{5,1,2,46600,0}</v>
      </c>
      <c r="X251" t="str" cm="1">
        <f t="array" ref="X251">IF(U251=0,"","{5,1,"&amp;U251-3&amp;","&amp;INDEX($E$5:$J$10,U251,V251)/10&amp;",1}")</f>
        <v>{5,1,2,3.5,1}</v>
      </c>
      <c r="Y251" t="str">
        <f t="array" ref="Y251">[1]!LKnum(W251:X251)</f>
        <v>{{5,1,2,46600,0}|{5,1,2,3.5,1}}</v>
      </c>
      <c r="Z251">
        <v>8</v>
      </c>
      <c r="AA251">
        <f t="array" ref="AA251">INT(IF(U251=0,0,INDEX($E$20:$J$25,U251,V251))+INDEX($E$20:$J$25,T251,V251))</f>
        <v>60750</v>
      </c>
      <c r="AB251" t="str" cm="1">
        <f t="array" ref="AB251">INDEX(A$5:A$10,$T251)&amp;"&lt;color=#47d110&gt;"&amp;_xlfn.CEILING.MATH(INDEX($E$5:$J$10,T251,V251)*R251,100)&amp;"&lt;/color&gt;"</f>
        <v>防御+&lt;color=#47d110&gt;46600&lt;/color&gt;</v>
      </c>
      <c r="AC251" t="str" cm="1">
        <f t="array" ref="AC251">INDEX(B$5:B$10,$T251)&amp;"&lt;color=#47d110&gt;"&amp;_xlfn.CEILING.MATH(INDEX($E$5:$J$10,T251,V251)*R251,100)&amp;"&lt;/color&gt;"</f>
        <v>防禦+&lt;color=#47d110&gt;46600&lt;/color&gt;</v>
      </c>
      <c r="AD251" t="str" cm="1">
        <f t="array" ref="AD251">INDEX(C$5:C$10,$T251)&amp;"&lt;color=#47d110&gt;"&amp;_xlfn.CEILING.MATH(INDEX($E$5:$J$10,T251,V251)*R251,100)&amp;"&lt;/color&gt;"</f>
        <v>DEF+&lt;color=#47d110&gt;46600&lt;/color&gt;</v>
      </c>
      <c r="AE251" t="str">
        <f t="array" ref="AE251">IF($U251=0,"",","&amp;INDEX(A$5:A$10,$U251)&amp;INDEX($E$34:$J$39,$U251,$V251))</f>
        <v>,同时防御+&lt;color=#47d110&gt;3.5%&lt;/color&gt;</v>
      </c>
      <c r="AF251" t="str">
        <f t="array" ref="AF251">IF($U251=0,"",","&amp;INDEX(B$5:B$10,$U251)&amp;INDEX($E$34:$J$39,$U251,$V251))</f>
        <v>,同時防禦+&lt;color=#47d110&gt;3.5%&lt;/color&gt;</v>
      </c>
      <c r="AG251" t="str">
        <f t="array" ref="AG251">IF($U251=0,"",","&amp;INDEX(C$5:C$10,$U251)&amp;INDEX($E$34:$J$39,$U251,$V251))</f>
        <v>,And DEF+&lt;color=#47d110&gt;3.5%&lt;/color&gt;</v>
      </c>
      <c r="AH251" t="str">
        <f t="shared" si="42"/>
        <v>防御+&lt;color=#47d110&gt;46600&lt;/color&gt;,同时防御+&lt;color=#47d110&gt;3.5%&lt;/color&gt;</v>
      </c>
      <c r="AI251" t="str">
        <f t="shared" si="43"/>
        <v>防禦+&lt;color=#47d110&gt;46600&lt;/color&gt;,同時防禦+&lt;color=#47d110&gt;3.5%&lt;/color&gt;</v>
      </c>
      <c r="AJ251" t="str">
        <f t="shared" si="44"/>
        <v>DEF+&lt;color=#47d110&gt;46600&lt;/color&gt;,And DEF+&lt;color=#47d110&gt;3.5%&lt;/color&gt;</v>
      </c>
      <c r="AL251" t="str">
        <f>_xlfn.XLOOKUP(AK251,Sheet4!$E$50:$E$118,Sheet4!$F$50:$F$118,"",)</f>
        <v/>
      </c>
      <c r="AM251" s="74" t="str">
        <f t="shared" si="45"/>
        <v>防御+&lt;color=#47d110&gt;46600&lt;/color&gt;,同时防御+&lt;color=#47d110&gt;3.5%&lt;/color&gt;</v>
      </c>
      <c r="AN251" s="74" t="str">
        <f t="shared" si="46"/>
        <v>防禦+&lt;color=#47d110&gt;46600&lt;/color&gt;,同時防禦+&lt;color=#47d110&gt;3.5%&lt;/color&gt;</v>
      </c>
      <c r="AO251" s="74" t="str">
        <f>AJ251&amp;_xlfn.XLOOKUP(AK251,Sheet4!$E$50:$E$118,Sheet4!$G$50:$G$118,"",)</f>
        <v>DEF+&lt;color=#47d110&gt;46600&lt;/color&gt;,And DEF+&lt;color=#47d110&gt;3.5%&lt;/color&gt;</v>
      </c>
    </row>
    <row r="252" spans="12:41" x14ac:dyDescent="0.15">
      <c r="L252">
        <f t="shared" si="41"/>
        <v>41539</v>
      </c>
      <c r="M252">
        <v>39</v>
      </c>
      <c r="N252" s="79">
        <v>39</v>
      </c>
      <c r="O252" s="82">
        <v>4035</v>
      </c>
      <c r="P252" s="82">
        <v>4015</v>
      </c>
      <c r="Q252" s="82">
        <v>4009</v>
      </c>
      <c r="R252" s="124">
        <f t="shared" si="47"/>
        <v>1.1499999999999999</v>
      </c>
      <c r="S252" s="88">
        <v>15</v>
      </c>
      <c r="T252" s="89">
        <v>1</v>
      </c>
      <c r="U252" s="88">
        <v>4</v>
      </c>
      <c r="V252">
        <f t="shared" si="48"/>
        <v>4</v>
      </c>
      <c r="W252" t="str" cm="1">
        <f t="array" ref="W252">"{5,1,"&amp;T252&amp;","&amp;_xlfn.CEILING.MATH(INDEX($E$5:$J$10,T252,V252)*R252,100)&amp;",0}"</f>
        <v>{5,1,1,40300,0}</v>
      </c>
      <c r="X252" t="str" cm="1">
        <f t="array" ref="X252">IF(U252=0,"","{5,1,"&amp;U252-3&amp;","&amp;INDEX($E$5:$J$10,U252,V252)/10&amp;",1}")</f>
        <v>{5,1,1,3.5,1}</v>
      </c>
      <c r="Y252" t="str">
        <f t="array" ref="Y252">[1]!LKnum(W252:X252)</f>
        <v>{{5,1,1,40300,0}|{5,1,1,3.5,1}}</v>
      </c>
      <c r="Z252">
        <v>8</v>
      </c>
      <c r="AA252">
        <f t="array" ref="AA252">INT(IF(U252=0,0,INDEX($E$20:$J$25,U252,V252))+INDEX($E$20:$J$25,T252,V252))</f>
        <v>35000</v>
      </c>
      <c r="AB252" t="str" cm="1">
        <f t="array" ref="AB252">INDEX(A$5:A$10,$T252)&amp;"&lt;color=#47d110&gt;"&amp;_xlfn.CEILING.MATH(INDEX($E$5:$J$10,T252,V252)*R252,100)&amp;"&lt;/color&gt;"</f>
        <v>攻击+&lt;color=#47d110&gt;40300&lt;/color&gt;</v>
      </c>
      <c r="AC252" t="str" cm="1">
        <f t="array" ref="AC252">INDEX(B$5:B$10,$T252)&amp;"&lt;color=#47d110&gt;"&amp;_xlfn.CEILING.MATH(INDEX($E$5:$J$10,T252,V252)*R252,100)&amp;"&lt;/color&gt;"</f>
        <v>攻擊+&lt;color=#47d110&gt;40300&lt;/color&gt;</v>
      </c>
      <c r="AD252" t="str" cm="1">
        <f t="array" ref="AD252">INDEX(C$5:C$10,$T252)&amp;"&lt;color=#47d110&gt;"&amp;_xlfn.CEILING.MATH(INDEX($E$5:$J$10,T252,V252)*R252,100)&amp;"&lt;/color&gt;"</f>
        <v>ATK+&lt;color=#47d110&gt;40300&lt;/color&gt;</v>
      </c>
      <c r="AE252" t="str">
        <f t="array" ref="AE252">IF($U252=0,"",","&amp;INDEX(A$5:A$10,$U252)&amp;INDEX($E$34:$J$39,$U252,$V252))</f>
        <v>,同时攻击+&lt;color=#47d110&gt;3.5%&lt;/color&gt;</v>
      </c>
      <c r="AF252" t="str">
        <f t="array" ref="AF252">IF($U252=0,"",","&amp;INDEX(B$5:B$10,$U252)&amp;INDEX($E$34:$J$39,$U252,$V252))</f>
        <v>,同時攻擊+&lt;color=#47d110&gt;3.5%&lt;/color&gt;</v>
      </c>
      <c r="AG252" t="str">
        <f t="array" ref="AG252">IF($U252=0,"",","&amp;INDEX(C$5:C$10,$U252)&amp;INDEX($E$34:$J$39,$U252,$V252))</f>
        <v>,And ATK+&lt;color=#47d110&gt;3.5%&lt;/color&gt;</v>
      </c>
      <c r="AH252" t="str">
        <f t="shared" si="42"/>
        <v>攻击+&lt;color=#47d110&gt;40300&lt;/color&gt;,同时攻击+&lt;color=#47d110&gt;3.5%&lt;/color&gt;</v>
      </c>
      <c r="AI252" t="str">
        <f t="shared" si="43"/>
        <v>攻擊+&lt;color=#47d110&gt;40300&lt;/color&gt;,同時攻擊+&lt;color=#47d110&gt;3.5%&lt;/color&gt;</v>
      </c>
      <c r="AJ252" t="str">
        <f t="shared" si="44"/>
        <v>ATK+&lt;color=#47d110&gt;40300&lt;/color&gt;,And ATK+&lt;color=#47d110&gt;3.5%&lt;/color&gt;</v>
      </c>
      <c r="AL252" t="str">
        <f>_xlfn.XLOOKUP(AK252,Sheet4!$E$50:$E$118,Sheet4!$F$50:$F$118,"",)</f>
        <v/>
      </c>
      <c r="AM252" s="74" t="str">
        <f t="shared" si="45"/>
        <v>攻击+&lt;color=#47d110&gt;40300&lt;/color&gt;,同时攻击+&lt;color=#47d110&gt;3.5%&lt;/color&gt;</v>
      </c>
      <c r="AN252" s="74" t="str">
        <f t="shared" si="46"/>
        <v>攻擊+&lt;color=#47d110&gt;40300&lt;/color&gt;,同時攻擊+&lt;color=#47d110&gt;3.5%&lt;/color&gt;</v>
      </c>
      <c r="AO252" s="74" t="str">
        <f>AJ252&amp;_xlfn.XLOOKUP(AK252,Sheet4!$E$50:$E$118,Sheet4!$G$50:$G$118,"",)</f>
        <v>ATK+&lt;color=#47d110&gt;40300&lt;/color&gt;,And ATK+&lt;color=#47d110&gt;3.5%&lt;/color&gt;</v>
      </c>
    </row>
    <row r="253" spans="12:41" x14ac:dyDescent="0.15">
      <c r="L253">
        <f t="shared" si="41"/>
        <v>41540</v>
      </c>
      <c r="M253">
        <v>40</v>
      </c>
      <c r="N253" s="79">
        <v>40</v>
      </c>
      <c r="O253" s="82">
        <v>4031</v>
      </c>
      <c r="P253" s="82">
        <v>4017</v>
      </c>
      <c r="Q253" s="82">
        <v>4009</v>
      </c>
      <c r="R253" s="124">
        <f t="shared" si="47"/>
        <v>1.1499999999999999</v>
      </c>
      <c r="S253" s="88">
        <v>15</v>
      </c>
      <c r="T253" s="89">
        <v>1</v>
      </c>
      <c r="U253" s="88">
        <v>4</v>
      </c>
      <c r="V253">
        <f t="shared" si="48"/>
        <v>4</v>
      </c>
      <c r="W253" t="str" cm="1">
        <f t="array" ref="W253">"{5,1,"&amp;T253&amp;","&amp;_xlfn.CEILING.MATH(INDEX($E$5:$J$10,T253,V253)*R253,100)&amp;",0}"</f>
        <v>{5,1,1,40300,0}</v>
      </c>
      <c r="X253" t="str" cm="1">
        <f t="array" ref="X253">IF(U253=0,"","{5,1,"&amp;U253-3&amp;","&amp;INDEX($E$5:$J$10,U253,V253)/10&amp;",1}")</f>
        <v>{5,1,1,3.5,1}</v>
      </c>
      <c r="Y253" t="str">
        <f t="array" ref="Y253">[1]!LKnum(W253:X253)</f>
        <v>{{5,1,1,40300,0}|{5,1,1,3.5,1}}</v>
      </c>
      <c r="Z253">
        <v>0</v>
      </c>
      <c r="AA253">
        <f t="array" ref="AA253">INT(IF(U253=0,0,INDEX($E$20:$J$25,U253,V253))+INDEX($E$20:$J$25,T253,V253))</f>
        <v>35000</v>
      </c>
      <c r="AB253" t="str" cm="1">
        <f t="array" ref="AB253">INDEX(A$5:A$10,$T253)&amp;"&lt;color=#47d110&gt;"&amp;_xlfn.CEILING.MATH(INDEX($E$5:$J$10,T253,V253)*R253,100)&amp;"&lt;/color&gt;"</f>
        <v>攻击+&lt;color=#47d110&gt;40300&lt;/color&gt;</v>
      </c>
      <c r="AC253" t="str" cm="1">
        <f t="array" ref="AC253">INDEX(B$5:B$10,$T253)&amp;"&lt;color=#47d110&gt;"&amp;_xlfn.CEILING.MATH(INDEX($E$5:$J$10,T253,V253)*R253,100)&amp;"&lt;/color&gt;"</f>
        <v>攻擊+&lt;color=#47d110&gt;40300&lt;/color&gt;</v>
      </c>
      <c r="AD253" t="str" cm="1">
        <f t="array" ref="AD253">INDEX(C$5:C$10,$T253)&amp;"&lt;color=#47d110&gt;"&amp;_xlfn.CEILING.MATH(INDEX($E$5:$J$10,T253,V253)*R253,100)&amp;"&lt;/color&gt;"</f>
        <v>ATK+&lt;color=#47d110&gt;40300&lt;/color&gt;</v>
      </c>
      <c r="AE253" t="str">
        <f t="array" ref="AE253">IF($U253=0,"",","&amp;INDEX(A$5:A$10,$U253)&amp;INDEX($E$34:$J$39,$U253,$V253))</f>
        <v>,同时攻击+&lt;color=#47d110&gt;3.5%&lt;/color&gt;</v>
      </c>
      <c r="AF253" t="str">
        <f t="array" ref="AF253">IF($U253=0,"",","&amp;INDEX(B$5:B$10,$U253)&amp;INDEX($E$34:$J$39,$U253,$V253))</f>
        <v>,同時攻擊+&lt;color=#47d110&gt;3.5%&lt;/color&gt;</v>
      </c>
      <c r="AG253" t="str">
        <f t="array" ref="AG253">IF($U253=0,"",","&amp;INDEX(C$5:C$10,$U253)&amp;INDEX($E$34:$J$39,$U253,$V253))</f>
        <v>,And ATK+&lt;color=#47d110&gt;3.5%&lt;/color&gt;</v>
      </c>
      <c r="AH253" t="str">
        <f t="shared" si="42"/>
        <v>攻击+&lt;color=#47d110&gt;40300&lt;/color&gt;,同时攻击+&lt;color=#47d110&gt;3.5%&lt;/color&gt;</v>
      </c>
      <c r="AI253" t="str">
        <f t="shared" si="43"/>
        <v>攻擊+&lt;color=#47d110&gt;40300&lt;/color&gt;,同時攻擊+&lt;color=#47d110&gt;3.5%&lt;/color&gt;</v>
      </c>
      <c r="AJ253" t="str">
        <f t="shared" si="44"/>
        <v>ATK+&lt;color=#47d110&gt;40300&lt;/color&gt;,And ATK+&lt;color=#47d110&gt;3.5%&lt;/color&gt;</v>
      </c>
      <c r="AL253" t="str">
        <f>_xlfn.XLOOKUP(AK253,Sheet4!$E$50:$E$118,Sheet4!$F$50:$F$118,"",)</f>
        <v/>
      </c>
      <c r="AM253" s="74" t="str">
        <f t="shared" si="45"/>
        <v>攻击+&lt;color=#47d110&gt;40300&lt;/color&gt;,同时攻击+&lt;color=#47d110&gt;3.5%&lt;/color&gt;</v>
      </c>
      <c r="AN253" s="74" t="str">
        <f t="shared" si="46"/>
        <v>攻擊+&lt;color=#47d110&gt;40300&lt;/color&gt;,同時攻擊+&lt;color=#47d110&gt;3.5%&lt;/color&gt;</v>
      </c>
      <c r="AO253" s="74" t="str">
        <f>AJ253&amp;_xlfn.XLOOKUP(AK253,Sheet4!$E$50:$E$118,Sheet4!$G$50:$G$118,"",)</f>
        <v>ATK+&lt;color=#47d110&gt;40300&lt;/color&gt;,And ATK+&lt;color=#47d110&gt;3.5%&lt;/color&gt;</v>
      </c>
    </row>
    <row r="254" spans="12:41" x14ac:dyDescent="0.15">
      <c r="L254">
        <f t="shared" si="41"/>
        <v>41541</v>
      </c>
      <c r="M254">
        <v>41</v>
      </c>
      <c r="N254" s="79">
        <v>41</v>
      </c>
      <c r="O254" s="82">
        <v>4021</v>
      </c>
      <c r="P254" s="82">
        <v>4017</v>
      </c>
      <c r="Q254" s="82">
        <v>4001</v>
      </c>
      <c r="R254" s="124">
        <f t="shared" si="47"/>
        <v>1.1499999999999999</v>
      </c>
      <c r="S254" s="88">
        <v>15</v>
      </c>
      <c r="T254" s="89">
        <v>1</v>
      </c>
      <c r="U254" s="88">
        <v>4</v>
      </c>
      <c r="V254">
        <f t="shared" si="48"/>
        <v>4</v>
      </c>
      <c r="W254" t="str" cm="1">
        <f t="array" ref="W254">"{5,1,"&amp;T254&amp;","&amp;_xlfn.CEILING.MATH(INDEX($E$5:$J$10,T254,V254)*R254,100)&amp;",0}"</f>
        <v>{5,1,1,40300,0}</v>
      </c>
      <c r="X254" t="str" cm="1">
        <f t="array" ref="X254">IF(U254=0,"","{5,1,"&amp;U254-3&amp;","&amp;INDEX($E$5:$J$10,U254,V254)/10&amp;",1}")</f>
        <v>{5,1,1,3.5,1}</v>
      </c>
      <c r="Y254" t="str">
        <f t="array" ref="Y254">[1]!LKnum(W254:X254)</f>
        <v>{{5,1,1,40300,0}|{5,1,1,3.5,1}}</v>
      </c>
      <c r="Z254">
        <v>0</v>
      </c>
      <c r="AA254">
        <f t="array" ref="AA254">INT(IF(U254=0,0,INDEX($E$20:$J$25,U254,V254))+INDEX($E$20:$J$25,T254,V254))</f>
        <v>35000</v>
      </c>
      <c r="AB254" t="str" cm="1">
        <f t="array" ref="AB254">INDEX(A$5:A$10,$T254)&amp;"&lt;color=#47d110&gt;"&amp;_xlfn.CEILING.MATH(INDEX($E$5:$J$10,T254,V254)*R254,100)&amp;"&lt;/color&gt;"</f>
        <v>攻击+&lt;color=#47d110&gt;40300&lt;/color&gt;</v>
      </c>
      <c r="AC254" t="str" cm="1">
        <f t="array" ref="AC254">INDEX(B$5:B$10,$T254)&amp;"&lt;color=#47d110&gt;"&amp;_xlfn.CEILING.MATH(INDEX($E$5:$J$10,T254,V254)*R254,100)&amp;"&lt;/color&gt;"</f>
        <v>攻擊+&lt;color=#47d110&gt;40300&lt;/color&gt;</v>
      </c>
      <c r="AD254" t="str" cm="1">
        <f t="array" ref="AD254">INDEX(C$5:C$10,$T254)&amp;"&lt;color=#47d110&gt;"&amp;_xlfn.CEILING.MATH(INDEX($E$5:$J$10,T254,V254)*R254,100)&amp;"&lt;/color&gt;"</f>
        <v>ATK+&lt;color=#47d110&gt;40300&lt;/color&gt;</v>
      </c>
      <c r="AE254" t="str">
        <f t="array" ref="AE254">IF($U254=0,"",","&amp;INDEX(A$5:A$10,$U254)&amp;INDEX($E$34:$J$39,$U254,$V254))</f>
        <v>,同时攻击+&lt;color=#47d110&gt;3.5%&lt;/color&gt;</v>
      </c>
      <c r="AF254" t="str">
        <f t="array" ref="AF254">IF($U254=0,"",","&amp;INDEX(B$5:B$10,$U254)&amp;INDEX($E$34:$J$39,$U254,$V254))</f>
        <v>,同時攻擊+&lt;color=#47d110&gt;3.5%&lt;/color&gt;</v>
      </c>
      <c r="AG254" t="str">
        <f t="array" ref="AG254">IF($U254=0,"",","&amp;INDEX(C$5:C$10,$U254)&amp;INDEX($E$34:$J$39,$U254,$V254))</f>
        <v>,And ATK+&lt;color=#47d110&gt;3.5%&lt;/color&gt;</v>
      </c>
      <c r="AH254" t="str">
        <f t="shared" si="42"/>
        <v>攻击+&lt;color=#47d110&gt;40300&lt;/color&gt;,同时攻击+&lt;color=#47d110&gt;3.5%&lt;/color&gt;</v>
      </c>
      <c r="AI254" t="str">
        <f t="shared" si="43"/>
        <v>攻擊+&lt;color=#47d110&gt;40300&lt;/color&gt;,同時攻擊+&lt;color=#47d110&gt;3.5%&lt;/color&gt;</v>
      </c>
      <c r="AJ254" t="str">
        <f t="shared" si="44"/>
        <v>ATK+&lt;color=#47d110&gt;40300&lt;/color&gt;,And ATK+&lt;color=#47d110&gt;3.5%&lt;/color&gt;</v>
      </c>
      <c r="AL254" t="str">
        <f>_xlfn.XLOOKUP(AK254,Sheet4!$E$50:$E$118,Sheet4!$F$50:$F$118,"",)</f>
        <v/>
      </c>
      <c r="AM254" s="74" t="str">
        <f t="shared" si="45"/>
        <v>攻击+&lt;color=#47d110&gt;40300&lt;/color&gt;,同时攻击+&lt;color=#47d110&gt;3.5%&lt;/color&gt;</v>
      </c>
      <c r="AN254" s="74" t="str">
        <f t="shared" si="46"/>
        <v>攻擊+&lt;color=#47d110&gt;40300&lt;/color&gt;,同時攻擊+&lt;color=#47d110&gt;3.5%&lt;/color&gt;</v>
      </c>
      <c r="AO254" s="74" t="str">
        <f>AJ254&amp;_xlfn.XLOOKUP(AK254,Sheet4!$E$50:$E$118,Sheet4!$G$50:$G$118,"",)</f>
        <v>ATK+&lt;color=#47d110&gt;40300&lt;/color&gt;,And ATK+&lt;color=#47d110&gt;3.5%&lt;/color&gt;</v>
      </c>
    </row>
    <row r="255" spans="12:41" x14ac:dyDescent="0.15">
      <c r="L255">
        <f t="shared" si="41"/>
        <v>41542</v>
      </c>
      <c r="M255">
        <v>42</v>
      </c>
      <c r="N255" s="79">
        <v>42</v>
      </c>
      <c r="O255" s="82">
        <v>4022</v>
      </c>
      <c r="P255" s="82">
        <v>4021</v>
      </c>
      <c r="Q255" s="82">
        <v>4001</v>
      </c>
      <c r="R255" s="124">
        <f t="shared" si="47"/>
        <v>1.1499999999999999</v>
      </c>
      <c r="S255" s="88">
        <v>15</v>
      </c>
      <c r="T255" s="89">
        <v>1</v>
      </c>
      <c r="U255" s="88">
        <v>4</v>
      </c>
      <c r="V255">
        <f t="shared" si="48"/>
        <v>4</v>
      </c>
      <c r="W255" t="str" cm="1">
        <f t="array" ref="W255">"{5,1,"&amp;T255&amp;","&amp;_xlfn.CEILING.MATH(INDEX($E$5:$J$10,T255,V255)*R255,100)&amp;",0}"</f>
        <v>{5,1,1,40300,0}</v>
      </c>
      <c r="X255" t="str" cm="1">
        <f t="array" ref="X255">IF(U255=0,"","{5,1,"&amp;U255-3&amp;","&amp;INDEX($E$5:$J$10,U255,V255)/10&amp;",1}")</f>
        <v>{5,1,1,3.5,1}</v>
      </c>
      <c r="Y255" t="str">
        <f t="array" ref="Y255">[1]!LKnum(W255:X255)</f>
        <v>{{5,1,1,40300,0}|{5,1,1,3.5,1}}</v>
      </c>
      <c r="Z255">
        <v>0</v>
      </c>
      <c r="AA255">
        <f t="array" ref="AA255">INT(IF(U255=0,0,INDEX($E$20:$J$25,U255,V255))+INDEX($E$20:$J$25,T255,V255))</f>
        <v>35000</v>
      </c>
      <c r="AB255" t="str" cm="1">
        <f t="array" ref="AB255">INDEX(A$5:A$10,$T255)&amp;"&lt;color=#47d110&gt;"&amp;_xlfn.CEILING.MATH(INDEX($E$5:$J$10,T255,V255)*R255,100)&amp;"&lt;/color&gt;"</f>
        <v>攻击+&lt;color=#47d110&gt;40300&lt;/color&gt;</v>
      </c>
      <c r="AC255" t="str" cm="1">
        <f t="array" ref="AC255">INDEX(B$5:B$10,$T255)&amp;"&lt;color=#47d110&gt;"&amp;_xlfn.CEILING.MATH(INDEX($E$5:$J$10,T255,V255)*R255,100)&amp;"&lt;/color&gt;"</f>
        <v>攻擊+&lt;color=#47d110&gt;40300&lt;/color&gt;</v>
      </c>
      <c r="AD255" t="str" cm="1">
        <f t="array" ref="AD255">INDEX(C$5:C$10,$T255)&amp;"&lt;color=#47d110&gt;"&amp;_xlfn.CEILING.MATH(INDEX($E$5:$J$10,T255,V255)*R255,100)&amp;"&lt;/color&gt;"</f>
        <v>ATK+&lt;color=#47d110&gt;40300&lt;/color&gt;</v>
      </c>
      <c r="AE255" t="str">
        <f t="array" ref="AE255">IF($U255=0,"",","&amp;INDEX(A$5:A$10,$U255)&amp;INDEX($E$34:$J$39,$U255,$V255))</f>
        <v>,同时攻击+&lt;color=#47d110&gt;3.5%&lt;/color&gt;</v>
      </c>
      <c r="AF255" t="str">
        <f t="array" ref="AF255">IF($U255=0,"",","&amp;INDEX(B$5:B$10,$U255)&amp;INDEX($E$34:$J$39,$U255,$V255))</f>
        <v>,同時攻擊+&lt;color=#47d110&gt;3.5%&lt;/color&gt;</v>
      </c>
      <c r="AG255" t="str">
        <f t="array" ref="AG255">IF($U255=0,"",","&amp;INDEX(C$5:C$10,$U255)&amp;INDEX($E$34:$J$39,$U255,$V255))</f>
        <v>,And ATK+&lt;color=#47d110&gt;3.5%&lt;/color&gt;</v>
      </c>
      <c r="AH255" t="str">
        <f t="shared" si="42"/>
        <v>攻击+&lt;color=#47d110&gt;40300&lt;/color&gt;,同时攻击+&lt;color=#47d110&gt;3.5%&lt;/color&gt;</v>
      </c>
      <c r="AI255" t="str">
        <f t="shared" si="43"/>
        <v>攻擊+&lt;color=#47d110&gt;40300&lt;/color&gt;,同時攻擊+&lt;color=#47d110&gt;3.5%&lt;/color&gt;</v>
      </c>
      <c r="AJ255" t="str">
        <f t="shared" si="44"/>
        <v>ATK+&lt;color=#47d110&gt;40300&lt;/color&gt;,And ATK+&lt;color=#47d110&gt;3.5%&lt;/color&gt;</v>
      </c>
      <c r="AL255" t="str">
        <f>_xlfn.XLOOKUP(AK255,Sheet4!$E$50:$E$118,Sheet4!$F$50:$F$118,"",)</f>
        <v/>
      </c>
      <c r="AM255" s="74" t="str">
        <f t="shared" si="45"/>
        <v>攻击+&lt;color=#47d110&gt;40300&lt;/color&gt;,同时攻击+&lt;color=#47d110&gt;3.5%&lt;/color&gt;</v>
      </c>
      <c r="AN255" s="74" t="str">
        <f t="shared" si="46"/>
        <v>攻擊+&lt;color=#47d110&gt;40300&lt;/color&gt;,同時攻擊+&lt;color=#47d110&gt;3.5%&lt;/color&gt;</v>
      </c>
      <c r="AO255" s="74" t="str">
        <f>AJ255&amp;_xlfn.XLOOKUP(AK255,Sheet4!$E$50:$E$118,Sheet4!$G$50:$G$118,"",)</f>
        <v>ATK+&lt;color=#47d110&gt;40300&lt;/color&gt;,And ATK+&lt;color=#47d110&gt;3.5%&lt;/color&gt;</v>
      </c>
    </row>
    <row r="256" spans="12:41" x14ac:dyDescent="0.15">
      <c r="L256">
        <f t="shared" si="41"/>
        <v>42643</v>
      </c>
      <c r="M256">
        <v>43</v>
      </c>
      <c r="N256" s="79">
        <v>43</v>
      </c>
      <c r="O256" s="82">
        <v>4034</v>
      </c>
      <c r="P256" s="82">
        <v>4033</v>
      </c>
      <c r="Q256" s="82">
        <v>4014</v>
      </c>
      <c r="R256" s="124">
        <f t="shared" si="47"/>
        <v>1.1499999999999999</v>
      </c>
      <c r="S256" s="88">
        <v>26</v>
      </c>
      <c r="T256" s="89">
        <v>1</v>
      </c>
      <c r="U256" s="88">
        <v>4</v>
      </c>
      <c r="V256">
        <f t="shared" si="48"/>
        <v>4</v>
      </c>
      <c r="W256" t="str" cm="1">
        <f t="array" ref="W256">"{5,1,"&amp;T256&amp;","&amp;_xlfn.CEILING.MATH(INDEX($E$5:$J$10,T256,V256)*R256,100)&amp;",0}"</f>
        <v>{5,1,1,40300,0}</v>
      </c>
      <c r="X256" t="str" cm="1">
        <f t="array" ref="X256">IF(U256=0,"","{5,1,"&amp;U256-3&amp;","&amp;INDEX($E$5:$J$10,U256,V256)/10&amp;",1}")</f>
        <v>{5,1,1,3.5,1}</v>
      </c>
      <c r="Y256" t="str">
        <f t="array" ref="Y256">[1]!LKnum(W256:X256)</f>
        <v>{{5,1,1,40300,0}|{5,1,1,3.5,1}}</v>
      </c>
      <c r="Z256">
        <v>0</v>
      </c>
      <c r="AA256">
        <f t="array" ref="AA256">INT(IF(U256=0,0,INDEX($E$20:$J$25,U256,V256))+INDEX($E$20:$J$25,T256,V256))</f>
        <v>35000</v>
      </c>
      <c r="AB256" t="str" cm="1">
        <f t="array" ref="AB256">INDEX(A$5:A$10,$T256)&amp;"&lt;color=#47d110&gt;"&amp;_xlfn.CEILING.MATH(INDEX($E$5:$J$10,T256,V256)*R256,100)&amp;"&lt;/color&gt;"</f>
        <v>攻击+&lt;color=#47d110&gt;40300&lt;/color&gt;</v>
      </c>
      <c r="AC256" t="str" cm="1">
        <f t="array" ref="AC256">INDEX(B$5:B$10,$T256)&amp;"&lt;color=#47d110&gt;"&amp;_xlfn.CEILING.MATH(INDEX($E$5:$J$10,T256,V256)*R256,100)&amp;"&lt;/color&gt;"</f>
        <v>攻擊+&lt;color=#47d110&gt;40300&lt;/color&gt;</v>
      </c>
      <c r="AD256" t="str" cm="1">
        <f t="array" ref="AD256">INDEX(C$5:C$10,$T256)&amp;"&lt;color=#47d110&gt;"&amp;_xlfn.CEILING.MATH(INDEX($E$5:$J$10,T256,V256)*R256,100)&amp;"&lt;/color&gt;"</f>
        <v>ATK+&lt;color=#47d110&gt;40300&lt;/color&gt;</v>
      </c>
      <c r="AE256" t="str">
        <f t="array" ref="AE256">IF($U256=0,"",","&amp;INDEX(A$5:A$10,$U256)&amp;INDEX($E$34:$J$39,$U256,$V256))</f>
        <v>,同时攻击+&lt;color=#47d110&gt;3.5%&lt;/color&gt;</v>
      </c>
      <c r="AF256" t="str">
        <f t="array" ref="AF256">IF($U256=0,"",","&amp;INDEX(B$5:B$10,$U256)&amp;INDEX($E$34:$J$39,$U256,$V256))</f>
        <v>,同時攻擊+&lt;color=#47d110&gt;3.5%&lt;/color&gt;</v>
      </c>
      <c r="AG256" t="str">
        <f t="array" ref="AG256">IF($U256=0,"",","&amp;INDEX(C$5:C$10,$U256)&amp;INDEX($E$34:$J$39,$U256,$V256))</f>
        <v>,And ATK+&lt;color=#47d110&gt;3.5%&lt;/color&gt;</v>
      </c>
      <c r="AH256" t="str">
        <f t="shared" si="42"/>
        <v>攻击+&lt;color=#47d110&gt;40300&lt;/color&gt;,同时攻击+&lt;color=#47d110&gt;3.5%&lt;/color&gt;</v>
      </c>
      <c r="AI256" t="str">
        <f t="shared" si="43"/>
        <v>攻擊+&lt;color=#47d110&gt;40300&lt;/color&gt;,同時攻擊+&lt;color=#47d110&gt;3.5%&lt;/color&gt;</v>
      </c>
      <c r="AJ256" t="str">
        <f t="shared" si="44"/>
        <v>ATK+&lt;color=#47d110&gt;40300&lt;/color&gt;,And ATK+&lt;color=#47d110&gt;3.5%&lt;/color&gt;</v>
      </c>
      <c r="AL256" t="str">
        <f>_xlfn.XLOOKUP(AK256,Sheet4!$E$50:$E$118,Sheet4!$F$50:$F$118,"",)</f>
        <v/>
      </c>
      <c r="AM256" s="74" t="str">
        <f t="shared" si="45"/>
        <v>攻击+&lt;color=#47d110&gt;40300&lt;/color&gt;,同时攻击+&lt;color=#47d110&gt;3.5%&lt;/color&gt;</v>
      </c>
      <c r="AN256" s="74" t="str">
        <f t="shared" si="46"/>
        <v>攻擊+&lt;color=#47d110&gt;40300&lt;/color&gt;,同時攻擊+&lt;color=#47d110&gt;3.5%&lt;/color&gt;</v>
      </c>
      <c r="AO256" s="74" t="str">
        <f>AJ256&amp;_xlfn.XLOOKUP(AK256,Sheet4!$E$50:$E$118,Sheet4!$G$50:$G$118,"",)</f>
        <v>ATK+&lt;color=#47d110&gt;40300&lt;/color&gt;,And ATK+&lt;color=#47d110&gt;3.5%&lt;/color&gt;</v>
      </c>
    </row>
    <row r="257" spans="12:41" x14ac:dyDescent="0.15">
      <c r="L257">
        <f t="shared" si="41"/>
        <v>41044</v>
      </c>
      <c r="M257">
        <v>44</v>
      </c>
      <c r="N257" s="79">
        <v>44</v>
      </c>
      <c r="O257" s="82">
        <v>4034</v>
      </c>
      <c r="P257" s="82">
        <v>4030</v>
      </c>
      <c r="Q257" s="82"/>
      <c r="R257" s="124">
        <f t="shared" si="47"/>
        <v>0.9</v>
      </c>
      <c r="S257" s="88">
        <v>10</v>
      </c>
      <c r="T257" s="89">
        <v>1</v>
      </c>
      <c r="U257" s="88">
        <v>0</v>
      </c>
      <c r="V257">
        <f t="shared" si="48"/>
        <v>4</v>
      </c>
      <c r="W257" t="str" cm="1">
        <f t="array" ref="W257">"{5,1,"&amp;T257&amp;","&amp;_xlfn.CEILING.MATH(INDEX($E$5:$J$10,T257,V257)*R257,100)&amp;",0}"</f>
        <v>{5,1,1,31500,0}</v>
      </c>
      <c r="X257" t="str" cm="1">
        <f t="array" ref="X257">IF(U257=0,"","{5,1,"&amp;U257-3&amp;","&amp;INDEX($E$5:$J$10,U257,V257)/10&amp;",1}")</f>
        <v/>
      </c>
      <c r="Y257" t="str">
        <f t="array" ref="Y257">[1]!LKnum(W257:X257)</f>
        <v>{{5,1,1,31500,0}}</v>
      </c>
      <c r="Z257">
        <v>0</v>
      </c>
      <c r="AA257">
        <f t="array" ref="AA257">INT(IF(U257=0,0,INDEX($E$20:$J$25,U257,V257))+INDEX($E$20:$J$25,T257,V257))</f>
        <v>35000</v>
      </c>
      <c r="AB257" t="str" cm="1">
        <f t="array" ref="AB257">INDEX(A$5:A$10,$T257)&amp;"&lt;color=#47d110&gt;"&amp;_xlfn.CEILING.MATH(INDEX($E$5:$J$10,T257,V257)*R257,100)&amp;"&lt;/color&gt;"</f>
        <v>攻击+&lt;color=#47d110&gt;31500&lt;/color&gt;</v>
      </c>
      <c r="AC257" t="str" cm="1">
        <f t="array" ref="AC257">INDEX(B$5:B$10,$T257)&amp;"&lt;color=#47d110&gt;"&amp;_xlfn.CEILING.MATH(INDEX($E$5:$J$10,T257,V257)*R257,100)&amp;"&lt;/color&gt;"</f>
        <v>攻擊+&lt;color=#47d110&gt;31500&lt;/color&gt;</v>
      </c>
      <c r="AD257" t="str" cm="1">
        <f t="array" ref="AD257">INDEX(C$5:C$10,$T257)&amp;"&lt;color=#47d110&gt;"&amp;_xlfn.CEILING.MATH(INDEX($E$5:$J$10,T257,V257)*R257,100)&amp;"&lt;/color&gt;"</f>
        <v>ATK+&lt;color=#47d110&gt;31500&lt;/color&gt;</v>
      </c>
      <c r="AE257" t="str">
        <f t="array" ref="AE257">IF($U257=0,"",","&amp;INDEX(A$5:A$10,$U257)&amp;INDEX($E$34:$J$39,$U257,$V257))</f>
        <v/>
      </c>
      <c r="AF257" t="str">
        <f t="array" ref="AF257">IF($U257=0,"",","&amp;INDEX(B$5:B$10,$U257)&amp;INDEX($E$34:$J$39,$U257,$V257))</f>
        <v/>
      </c>
      <c r="AG257" t="str">
        <f t="array" ref="AG257">IF($U257=0,"",","&amp;INDEX(C$5:C$10,$U257)&amp;INDEX($E$34:$J$39,$U257,$V257))</f>
        <v/>
      </c>
      <c r="AH257" t="str">
        <f t="shared" si="42"/>
        <v>攻击+&lt;color=#47d110&gt;31500&lt;/color&gt;</v>
      </c>
      <c r="AI257" t="str">
        <f t="shared" si="43"/>
        <v>攻擊+&lt;color=#47d110&gt;31500&lt;/color&gt;</v>
      </c>
      <c r="AJ257" t="str">
        <f t="shared" si="44"/>
        <v>ATK+&lt;color=#47d110&gt;31500&lt;/color&gt;</v>
      </c>
      <c r="AL257" t="str">
        <f>_xlfn.XLOOKUP(AK257,Sheet4!$E$50:$E$118,Sheet4!$F$50:$F$118,"",)</f>
        <v/>
      </c>
      <c r="AM257" s="74" t="str">
        <f t="shared" si="45"/>
        <v>攻击+&lt;color=#47d110&gt;31500&lt;/color&gt;</v>
      </c>
      <c r="AN257" s="74" t="str">
        <f t="shared" si="46"/>
        <v>攻擊+&lt;color=#47d110&gt;31500&lt;/color&gt;</v>
      </c>
      <c r="AO257" s="74" t="str">
        <f>AJ257&amp;_xlfn.XLOOKUP(AK257,Sheet4!$E$50:$E$118,Sheet4!$G$50:$G$118,"",)</f>
        <v>ATK+&lt;color=#47d110&gt;31500&lt;/color&gt;</v>
      </c>
    </row>
    <row r="258" spans="12:41" x14ac:dyDescent="0.15">
      <c r="L258">
        <f t="shared" si="41"/>
        <v>40745</v>
      </c>
      <c r="M258">
        <v>45</v>
      </c>
      <c r="N258" s="81">
        <v>45</v>
      </c>
      <c r="O258" s="82">
        <v>4034</v>
      </c>
      <c r="P258" s="82">
        <v>3008</v>
      </c>
      <c r="Q258" s="82">
        <v>3005</v>
      </c>
      <c r="R258" s="124">
        <f t="shared" si="47"/>
        <v>1.1000000000000001</v>
      </c>
      <c r="S258" s="88">
        <v>7</v>
      </c>
      <c r="T258" s="89">
        <v>1</v>
      </c>
      <c r="U258" s="88">
        <v>0</v>
      </c>
      <c r="V258">
        <f t="shared" si="48"/>
        <v>4</v>
      </c>
      <c r="W258" t="str" cm="1">
        <f t="array" ref="W258">"{5,1,"&amp;T258&amp;","&amp;_xlfn.CEILING.MATH(INDEX($E$5:$J$10,T258,V258)*R258,100)&amp;",0}"</f>
        <v>{5,1,1,38500,0}</v>
      </c>
      <c r="X258" t="str" cm="1">
        <f t="array" ref="X258">IF(U258=0,"","{5,1,"&amp;U258-3&amp;","&amp;INDEX($E$5:$J$10,U258,V258)/10&amp;",1}")</f>
        <v/>
      </c>
      <c r="Y258" t="str">
        <f t="array" ref="Y258">[1]!LKnum(W258:X258)</f>
        <v>{{5,1,1,38500,0}}</v>
      </c>
      <c r="Z258">
        <v>0</v>
      </c>
      <c r="AA258">
        <f t="array" ref="AA258">INT(IF(U258=0,0,INDEX($E$20:$J$25,U258,V258))+INDEX($E$20:$J$25,T258,V258))</f>
        <v>35000</v>
      </c>
      <c r="AB258" t="str" cm="1">
        <f t="array" ref="AB258">INDEX(A$5:A$10,$T258)&amp;"&lt;color=#47d110&gt;"&amp;_xlfn.CEILING.MATH(INDEX($E$5:$J$10,T258,V258)*R258,100)&amp;"&lt;/color&gt;"</f>
        <v>攻击+&lt;color=#47d110&gt;38500&lt;/color&gt;</v>
      </c>
      <c r="AC258" t="str" cm="1">
        <f t="array" ref="AC258">INDEX(B$5:B$10,$T258)&amp;"&lt;color=#47d110&gt;"&amp;_xlfn.CEILING.MATH(INDEX($E$5:$J$10,T258,V258)*R258,100)&amp;"&lt;/color&gt;"</f>
        <v>攻擊+&lt;color=#47d110&gt;38500&lt;/color&gt;</v>
      </c>
      <c r="AD258" t="str" cm="1">
        <f t="array" ref="AD258">INDEX(C$5:C$10,$T258)&amp;"&lt;color=#47d110&gt;"&amp;_xlfn.CEILING.MATH(INDEX($E$5:$J$10,T258,V258)*R258,100)&amp;"&lt;/color&gt;"</f>
        <v>ATK+&lt;color=#47d110&gt;38500&lt;/color&gt;</v>
      </c>
      <c r="AE258" t="str">
        <f t="array" ref="AE258">IF($U258=0,"",","&amp;INDEX(A$5:A$10,$U258)&amp;INDEX($E$34:$J$39,$U258,$V258))</f>
        <v/>
      </c>
      <c r="AF258" t="str">
        <f t="array" ref="AF258">IF($U258=0,"",","&amp;INDEX(B$5:B$10,$U258)&amp;INDEX($E$34:$J$39,$U258,$V258))</f>
        <v/>
      </c>
      <c r="AG258" t="str">
        <f t="array" ref="AG258">IF($U258=0,"",","&amp;INDEX(C$5:C$10,$U258)&amp;INDEX($E$34:$J$39,$U258,$V258))</f>
        <v/>
      </c>
      <c r="AH258" t="str">
        <f t="shared" si="42"/>
        <v>攻击+&lt;color=#47d110&gt;38500&lt;/color&gt;</v>
      </c>
      <c r="AI258" t="str">
        <f t="shared" si="43"/>
        <v>攻擊+&lt;color=#47d110&gt;38500&lt;/color&gt;</v>
      </c>
      <c r="AJ258" t="str">
        <f t="shared" si="44"/>
        <v>ATK+&lt;color=#47d110&gt;38500&lt;/color&gt;</v>
      </c>
      <c r="AL258" t="str">
        <f>_xlfn.XLOOKUP(AK258,Sheet4!$E$50:$E$118,Sheet4!$F$50:$F$118,"",)</f>
        <v/>
      </c>
      <c r="AM258" s="74" t="str">
        <f t="shared" si="45"/>
        <v>攻击+&lt;color=#47d110&gt;38500&lt;/color&gt;</v>
      </c>
      <c r="AN258" s="74" t="str">
        <f t="shared" si="46"/>
        <v>攻擊+&lt;color=#47d110&gt;38500&lt;/color&gt;</v>
      </c>
      <c r="AO258" s="74" t="str">
        <f>AJ258&amp;_xlfn.XLOOKUP(AK258,Sheet4!$E$50:$E$118,Sheet4!$G$50:$G$118,"",)</f>
        <v>ATK+&lt;color=#47d110&gt;38500&lt;/color&gt;</v>
      </c>
    </row>
    <row r="259" spans="12:41" x14ac:dyDescent="0.15">
      <c r="L259">
        <f t="shared" si="41"/>
        <v>40346</v>
      </c>
      <c r="M259">
        <v>46</v>
      </c>
      <c r="N259" s="79">
        <v>46</v>
      </c>
      <c r="O259" s="82">
        <v>3021</v>
      </c>
      <c r="P259" s="82">
        <v>3019</v>
      </c>
      <c r="Q259" s="82">
        <v>2017</v>
      </c>
      <c r="R259" s="124">
        <f t="shared" si="47"/>
        <v>0.9</v>
      </c>
      <c r="S259" s="88">
        <v>3</v>
      </c>
      <c r="T259" s="89">
        <v>2</v>
      </c>
      <c r="U259" s="88">
        <v>0</v>
      </c>
      <c r="V259">
        <f t="shared" si="48"/>
        <v>4</v>
      </c>
      <c r="W259" t="str" cm="1">
        <f t="array" ref="W259">"{5,1,"&amp;T259&amp;","&amp;_xlfn.CEILING.MATH(INDEX($E$5:$J$10,T259,V259)*R259,100)&amp;",0}"</f>
        <v>{5,1,2,36500,0}</v>
      </c>
      <c r="X259" t="str" cm="1">
        <f t="array" ref="X259">IF(U259=0,"","{5,1,"&amp;U259-3&amp;","&amp;INDEX($E$5:$J$10,U259,V259)/10&amp;",1}")</f>
        <v/>
      </c>
      <c r="Y259" t="str">
        <f t="array" ref="Y259">[1]!LKnum(W259:X259)</f>
        <v>{{5,1,2,36500,0}}</v>
      </c>
      <c r="Z259">
        <v>0</v>
      </c>
      <c r="AA259">
        <f t="array" ref="AA259">INT(IF(U259=0,0,INDEX($E$20:$J$25,U259,V259))+INDEX($E$20:$J$25,T259,V259))</f>
        <v>60750</v>
      </c>
      <c r="AB259" t="str" cm="1">
        <f t="array" ref="AB259">INDEX(A$5:A$10,$T259)&amp;"&lt;color=#47d110&gt;"&amp;_xlfn.CEILING.MATH(INDEX($E$5:$J$10,T259,V259)*R259,100)&amp;"&lt;/color&gt;"</f>
        <v>防御+&lt;color=#47d110&gt;36500&lt;/color&gt;</v>
      </c>
      <c r="AC259" t="str" cm="1">
        <f t="array" ref="AC259">INDEX(B$5:B$10,$T259)&amp;"&lt;color=#47d110&gt;"&amp;_xlfn.CEILING.MATH(INDEX($E$5:$J$10,T259,V259)*R259,100)&amp;"&lt;/color&gt;"</f>
        <v>防禦+&lt;color=#47d110&gt;36500&lt;/color&gt;</v>
      </c>
      <c r="AD259" t="str" cm="1">
        <f t="array" ref="AD259">INDEX(C$5:C$10,$T259)&amp;"&lt;color=#47d110&gt;"&amp;_xlfn.CEILING.MATH(INDEX($E$5:$J$10,T259,V259)*R259,100)&amp;"&lt;/color&gt;"</f>
        <v>DEF+&lt;color=#47d110&gt;36500&lt;/color&gt;</v>
      </c>
      <c r="AE259" t="str">
        <f t="array" ref="AE259">IF($U259=0,"",","&amp;INDEX(A$5:A$10,$U259)&amp;INDEX($E$34:$J$39,$U259,$V259))</f>
        <v/>
      </c>
      <c r="AF259" t="str">
        <f t="array" ref="AF259">IF($U259=0,"",","&amp;INDEX(B$5:B$10,$U259)&amp;INDEX($E$34:$J$39,$U259,$V259))</f>
        <v/>
      </c>
      <c r="AG259" t="str">
        <f t="array" ref="AG259">IF($U259=0,"",","&amp;INDEX(C$5:C$10,$U259)&amp;INDEX($E$34:$J$39,$U259,$V259))</f>
        <v/>
      </c>
      <c r="AH259" t="str">
        <f t="shared" si="42"/>
        <v>防御+&lt;color=#47d110&gt;36500&lt;/color&gt;</v>
      </c>
      <c r="AI259" t="str">
        <f t="shared" si="43"/>
        <v>防禦+&lt;color=#47d110&gt;36500&lt;/color&gt;</v>
      </c>
      <c r="AJ259" t="str">
        <f t="shared" si="44"/>
        <v>DEF+&lt;color=#47d110&gt;36500&lt;/color&gt;</v>
      </c>
      <c r="AL259" t="str">
        <f>_xlfn.XLOOKUP(AK259,Sheet4!$E$50:$E$118,Sheet4!$F$50:$F$118,"",)</f>
        <v/>
      </c>
      <c r="AM259" s="74" t="str">
        <f t="shared" si="45"/>
        <v>防御+&lt;color=#47d110&gt;36500&lt;/color&gt;</v>
      </c>
      <c r="AN259" s="74" t="str">
        <f t="shared" si="46"/>
        <v>防禦+&lt;color=#47d110&gt;36500&lt;/color&gt;</v>
      </c>
      <c r="AO259" s="74" t="str">
        <f>AJ259&amp;_xlfn.XLOOKUP(AK259,Sheet4!$E$50:$E$118,Sheet4!$G$50:$G$118,"",)</f>
        <v>DEF+&lt;color=#47d110&gt;36500&lt;/color&gt;</v>
      </c>
    </row>
    <row r="260" spans="12:41" x14ac:dyDescent="0.15">
      <c r="L260">
        <f t="shared" ref="L260:L323" si="49">(S260&amp;M260)+0+V260*10000</f>
        <v>40347</v>
      </c>
      <c r="M260">
        <v>47</v>
      </c>
      <c r="N260" s="81">
        <v>47</v>
      </c>
      <c r="O260" s="82">
        <v>3003</v>
      </c>
      <c r="P260" s="82">
        <v>2008</v>
      </c>
      <c r="Q260" s="82">
        <v>2004</v>
      </c>
      <c r="R260" s="124">
        <f t="shared" si="47"/>
        <v>0.8</v>
      </c>
      <c r="S260" s="88">
        <v>3</v>
      </c>
      <c r="T260" s="89">
        <v>2</v>
      </c>
      <c r="U260" s="88">
        <v>0</v>
      </c>
      <c r="V260">
        <f t="shared" si="48"/>
        <v>4</v>
      </c>
      <c r="W260" t="str" cm="1">
        <f t="array" ref="W260">"{5,1,"&amp;T260&amp;","&amp;_xlfn.CEILING.MATH(INDEX($E$5:$J$10,T260,V260)*R260,100)&amp;",0}"</f>
        <v>{5,1,2,32400,0}</v>
      </c>
      <c r="X260" t="str" cm="1">
        <f t="array" ref="X260">IF(U260=0,"","{5,1,"&amp;U260-3&amp;","&amp;INDEX($E$5:$J$10,U260,V260)/10&amp;",1}")</f>
        <v/>
      </c>
      <c r="Y260" t="str">
        <f t="array" ref="Y260">[1]!LKnum(W260:X260)</f>
        <v>{{5,1,2,32400,0}}</v>
      </c>
      <c r="Z260">
        <v>0</v>
      </c>
      <c r="AA260">
        <f t="array" ref="AA260">INT(IF(U260=0,0,INDEX($E$20:$J$25,U260,V260))+INDEX($E$20:$J$25,T260,V260))</f>
        <v>60750</v>
      </c>
      <c r="AB260" t="str" cm="1">
        <f t="array" ref="AB260">INDEX(A$5:A$10,$T260)&amp;"&lt;color=#47d110&gt;"&amp;_xlfn.CEILING.MATH(INDEX($E$5:$J$10,T260,V260)*R260,100)&amp;"&lt;/color&gt;"</f>
        <v>防御+&lt;color=#47d110&gt;32400&lt;/color&gt;</v>
      </c>
      <c r="AC260" t="str" cm="1">
        <f t="array" ref="AC260">INDEX(B$5:B$10,$T260)&amp;"&lt;color=#47d110&gt;"&amp;_xlfn.CEILING.MATH(INDEX($E$5:$J$10,T260,V260)*R260,100)&amp;"&lt;/color&gt;"</f>
        <v>防禦+&lt;color=#47d110&gt;32400&lt;/color&gt;</v>
      </c>
      <c r="AD260" t="str" cm="1">
        <f t="array" ref="AD260">INDEX(C$5:C$10,$T260)&amp;"&lt;color=#47d110&gt;"&amp;_xlfn.CEILING.MATH(INDEX($E$5:$J$10,T260,V260)*R260,100)&amp;"&lt;/color&gt;"</f>
        <v>DEF+&lt;color=#47d110&gt;32400&lt;/color&gt;</v>
      </c>
      <c r="AE260" t="str">
        <f t="array" ref="AE260">IF($U260=0,"",","&amp;INDEX(A$5:A$10,$U260)&amp;INDEX($E$34:$J$39,$U260,$V260))</f>
        <v/>
      </c>
      <c r="AF260" t="str">
        <f t="array" ref="AF260">IF($U260=0,"",","&amp;INDEX(B$5:B$10,$U260)&amp;INDEX($E$34:$J$39,$U260,$V260))</f>
        <v/>
      </c>
      <c r="AG260" t="str">
        <f t="array" ref="AG260">IF($U260=0,"",","&amp;INDEX(C$5:C$10,$U260)&amp;INDEX($E$34:$J$39,$U260,$V260))</f>
        <v/>
      </c>
      <c r="AH260" t="str">
        <f t="shared" si="42"/>
        <v>防御+&lt;color=#47d110&gt;32400&lt;/color&gt;</v>
      </c>
      <c r="AI260" t="str">
        <f t="shared" si="43"/>
        <v>防禦+&lt;color=#47d110&gt;32400&lt;/color&gt;</v>
      </c>
      <c r="AJ260" t="str">
        <f t="shared" si="44"/>
        <v>DEF+&lt;color=#47d110&gt;32400&lt;/color&gt;</v>
      </c>
      <c r="AL260" t="str">
        <f>_xlfn.XLOOKUP(AK260,Sheet4!$E$50:$E$118,Sheet4!$F$50:$F$118,"",)</f>
        <v/>
      </c>
      <c r="AM260" s="74" t="str">
        <f t="shared" si="45"/>
        <v>防御+&lt;color=#47d110&gt;32400&lt;/color&gt;</v>
      </c>
      <c r="AN260" s="74" t="str">
        <f t="shared" si="46"/>
        <v>防禦+&lt;color=#47d110&gt;32400&lt;/color&gt;</v>
      </c>
      <c r="AO260" s="74" t="str">
        <f>AJ260&amp;_xlfn.XLOOKUP(AK260,Sheet4!$E$50:$E$118,Sheet4!$G$50:$G$118,"",)</f>
        <v>DEF+&lt;color=#47d110&gt;32400&lt;/color&gt;</v>
      </c>
    </row>
    <row r="261" spans="12:41" x14ac:dyDescent="0.15">
      <c r="L261">
        <f t="shared" si="49"/>
        <v>40248</v>
      </c>
      <c r="M261">
        <v>48</v>
      </c>
      <c r="N261" s="79">
        <v>48</v>
      </c>
      <c r="O261" s="82">
        <v>2013</v>
      </c>
      <c r="P261" s="82">
        <v>2000</v>
      </c>
      <c r="Q261" s="82"/>
      <c r="R261" s="124">
        <f t="shared" si="47"/>
        <v>0.45</v>
      </c>
      <c r="S261" s="88">
        <v>2</v>
      </c>
      <c r="T261" s="89">
        <v>2</v>
      </c>
      <c r="U261" s="88">
        <v>0</v>
      </c>
      <c r="V261">
        <f t="shared" si="48"/>
        <v>4</v>
      </c>
      <c r="W261" t="str" cm="1">
        <f t="array" ref="W261">"{5,1,"&amp;T261&amp;","&amp;_xlfn.CEILING.MATH(INDEX($E$5:$J$10,T261,V261)*R261,100)&amp;",0}"</f>
        <v>{5,1,2,18300,0}</v>
      </c>
      <c r="X261" t="str" cm="1">
        <f t="array" ref="X261">IF(U261=0,"","{5,1,"&amp;U261-3&amp;","&amp;INDEX($E$5:$J$10,U261,V261)/10&amp;",1}")</f>
        <v/>
      </c>
      <c r="Y261" t="str">
        <f t="array" ref="Y261">[1]!LKnum(W261:X261)</f>
        <v>{{5,1,2,18300,0}}</v>
      </c>
      <c r="Z261">
        <v>0</v>
      </c>
      <c r="AA261">
        <f t="array" ref="AA261">INT(IF(U261=0,0,INDEX($E$20:$J$25,U261,V261))+INDEX($E$20:$J$25,T261,V261))</f>
        <v>60750</v>
      </c>
      <c r="AB261" t="str" cm="1">
        <f t="array" ref="AB261">INDEX(A$5:A$10,$T261)&amp;"&lt;color=#47d110&gt;"&amp;_xlfn.CEILING.MATH(INDEX($E$5:$J$10,T261,V261)*R261,100)&amp;"&lt;/color&gt;"</f>
        <v>防御+&lt;color=#47d110&gt;18300&lt;/color&gt;</v>
      </c>
      <c r="AC261" t="str" cm="1">
        <f t="array" ref="AC261">INDEX(B$5:B$10,$T261)&amp;"&lt;color=#47d110&gt;"&amp;_xlfn.CEILING.MATH(INDEX($E$5:$J$10,T261,V261)*R261,100)&amp;"&lt;/color&gt;"</f>
        <v>防禦+&lt;color=#47d110&gt;18300&lt;/color&gt;</v>
      </c>
      <c r="AD261" t="str" cm="1">
        <f t="array" ref="AD261">INDEX(C$5:C$10,$T261)&amp;"&lt;color=#47d110&gt;"&amp;_xlfn.CEILING.MATH(INDEX($E$5:$J$10,T261,V261)*R261,100)&amp;"&lt;/color&gt;"</f>
        <v>DEF+&lt;color=#47d110&gt;18300&lt;/color&gt;</v>
      </c>
      <c r="AE261" t="str">
        <f t="array" ref="AE261">IF($U261=0,"",","&amp;INDEX(A$5:A$10,$U261)&amp;INDEX($E$34:$J$39,$U261,$V261))</f>
        <v/>
      </c>
      <c r="AF261" t="str">
        <f t="array" ref="AF261">IF($U261=0,"",","&amp;INDEX(B$5:B$10,$U261)&amp;INDEX($E$34:$J$39,$U261,$V261))</f>
        <v/>
      </c>
      <c r="AG261" t="str">
        <f t="array" ref="AG261">IF($U261=0,"",","&amp;INDEX(C$5:C$10,$U261)&amp;INDEX($E$34:$J$39,$U261,$V261))</f>
        <v/>
      </c>
      <c r="AH261" t="str">
        <f t="shared" ref="AH261:AH324" si="50">AB261&amp;AE261</f>
        <v>防御+&lt;color=#47d110&gt;18300&lt;/color&gt;</v>
      </c>
      <c r="AI261" t="str">
        <f t="shared" ref="AI261:AI324" si="51">AC261&amp;AF261</f>
        <v>防禦+&lt;color=#47d110&gt;18300&lt;/color&gt;</v>
      </c>
      <c r="AJ261" t="str">
        <f t="shared" ref="AJ261:AJ324" si="52">AD261&amp;AG261</f>
        <v>DEF+&lt;color=#47d110&gt;18300&lt;/color&gt;</v>
      </c>
      <c r="AL261" t="str">
        <f>_xlfn.XLOOKUP(AK261,Sheet4!$E$50:$E$118,Sheet4!$F$50:$F$118,"",)</f>
        <v/>
      </c>
      <c r="AM261" s="74" t="str">
        <f t="shared" ref="AM261:AM324" si="53">AH261&amp;$AL261</f>
        <v>防御+&lt;color=#47d110&gt;18300&lt;/color&gt;</v>
      </c>
      <c r="AN261" s="74" t="str">
        <f t="shared" ref="AN261:AN324" si="54">AI261&amp;$AL261</f>
        <v>防禦+&lt;color=#47d110&gt;18300&lt;/color&gt;</v>
      </c>
      <c r="AO261" s="74" t="str">
        <f>AJ261&amp;_xlfn.XLOOKUP(AK261,Sheet4!$E$50:$E$118,Sheet4!$G$50:$G$118,"",)</f>
        <v>DEF+&lt;color=#47d110&gt;18300&lt;/color&gt;</v>
      </c>
    </row>
    <row r="262" spans="12:41" x14ac:dyDescent="0.15">
      <c r="L262">
        <f t="shared" si="49"/>
        <v>40249</v>
      </c>
      <c r="M262">
        <v>49</v>
      </c>
      <c r="N262" s="81">
        <v>49</v>
      </c>
      <c r="O262" s="82">
        <v>3001</v>
      </c>
      <c r="P262" s="82">
        <v>2009</v>
      </c>
      <c r="Q262" s="82"/>
      <c r="R262" s="124">
        <f t="shared" si="47"/>
        <v>0.6</v>
      </c>
      <c r="S262" s="88">
        <v>2</v>
      </c>
      <c r="T262" s="89">
        <v>2</v>
      </c>
      <c r="U262" s="88">
        <v>0</v>
      </c>
      <c r="V262">
        <f t="shared" si="48"/>
        <v>4</v>
      </c>
      <c r="W262" t="str" cm="1">
        <f t="array" ref="W262">"{5,1,"&amp;T262&amp;","&amp;_xlfn.CEILING.MATH(INDEX($E$5:$J$10,T262,V262)*R262,100)&amp;",0}"</f>
        <v>{5,1,2,24300,0}</v>
      </c>
      <c r="X262" t="str" cm="1">
        <f t="array" ref="X262">IF(U262=0,"","{5,1,"&amp;U262-3&amp;","&amp;INDEX($E$5:$J$10,U262,V262)/10&amp;",1}")</f>
        <v/>
      </c>
      <c r="Y262" t="str">
        <f t="array" ref="Y262">[1]!LKnum(W262:X262)</f>
        <v>{{5,1,2,24300,0}}</v>
      </c>
      <c r="Z262">
        <v>0</v>
      </c>
      <c r="AA262">
        <f t="array" ref="AA262">INT(IF(U262=0,0,INDEX($E$20:$J$25,U262,V262))+INDEX($E$20:$J$25,T262,V262))</f>
        <v>60750</v>
      </c>
      <c r="AB262" t="str" cm="1">
        <f t="array" ref="AB262">INDEX(A$5:A$10,$T262)&amp;"&lt;color=#47d110&gt;"&amp;_xlfn.CEILING.MATH(INDEX($E$5:$J$10,T262,V262)*R262,100)&amp;"&lt;/color&gt;"</f>
        <v>防御+&lt;color=#47d110&gt;24300&lt;/color&gt;</v>
      </c>
      <c r="AC262" t="str" cm="1">
        <f t="array" ref="AC262">INDEX(B$5:B$10,$T262)&amp;"&lt;color=#47d110&gt;"&amp;_xlfn.CEILING.MATH(INDEX($E$5:$J$10,T262,V262)*R262,100)&amp;"&lt;/color&gt;"</f>
        <v>防禦+&lt;color=#47d110&gt;24300&lt;/color&gt;</v>
      </c>
      <c r="AD262" t="str" cm="1">
        <f t="array" ref="AD262">INDEX(C$5:C$10,$T262)&amp;"&lt;color=#47d110&gt;"&amp;_xlfn.CEILING.MATH(INDEX($E$5:$J$10,T262,V262)*R262,100)&amp;"&lt;/color&gt;"</f>
        <v>DEF+&lt;color=#47d110&gt;24300&lt;/color&gt;</v>
      </c>
      <c r="AE262" t="str">
        <f t="array" ref="AE262">IF($U262=0,"",","&amp;INDEX(A$5:A$10,$U262)&amp;INDEX($E$34:$J$39,$U262,$V262))</f>
        <v/>
      </c>
      <c r="AF262" t="str">
        <f t="array" ref="AF262">IF($U262=0,"",","&amp;INDEX(B$5:B$10,$U262)&amp;INDEX($E$34:$J$39,$U262,$V262))</f>
        <v/>
      </c>
      <c r="AG262" t="str">
        <f t="array" ref="AG262">IF($U262=0,"",","&amp;INDEX(C$5:C$10,$U262)&amp;INDEX($E$34:$J$39,$U262,$V262))</f>
        <v/>
      </c>
      <c r="AH262" t="str">
        <f t="shared" si="50"/>
        <v>防御+&lt;color=#47d110&gt;24300&lt;/color&gt;</v>
      </c>
      <c r="AI262" t="str">
        <f t="shared" si="51"/>
        <v>防禦+&lt;color=#47d110&gt;24300&lt;/color&gt;</v>
      </c>
      <c r="AJ262" t="str">
        <f t="shared" si="52"/>
        <v>DEF+&lt;color=#47d110&gt;24300&lt;/color&gt;</v>
      </c>
      <c r="AL262" t="str">
        <f>_xlfn.XLOOKUP(AK262,Sheet4!$E$50:$E$118,Sheet4!$F$50:$F$118,"",)</f>
        <v/>
      </c>
      <c r="AM262" s="74" t="str">
        <f t="shared" si="53"/>
        <v>防御+&lt;color=#47d110&gt;24300&lt;/color&gt;</v>
      </c>
      <c r="AN262" s="74" t="str">
        <f t="shared" si="54"/>
        <v>防禦+&lt;color=#47d110&gt;24300&lt;/color&gt;</v>
      </c>
      <c r="AO262" s="74" t="str">
        <f>AJ262&amp;_xlfn.XLOOKUP(AK262,Sheet4!$E$50:$E$118,Sheet4!$G$50:$G$118,"",)</f>
        <v>DEF+&lt;color=#47d110&gt;24300&lt;/color&gt;</v>
      </c>
    </row>
    <row r="263" spans="12:41" x14ac:dyDescent="0.15">
      <c r="L263">
        <f t="shared" si="49"/>
        <v>40250</v>
      </c>
      <c r="M263">
        <v>50</v>
      </c>
      <c r="N263" s="79">
        <v>50</v>
      </c>
      <c r="O263" s="82">
        <v>3016</v>
      </c>
      <c r="P263" s="82">
        <v>3006</v>
      </c>
      <c r="Q263" s="82"/>
      <c r="R263" s="124">
        <f t="shared" si="47"/>
        <v>0.7</v>
      </c>
      <c r="S263" s="88">
        <v>2</v>
      </c>
      <c r="T263" s="89">
        <v>2</v>
      </c>
      <c r="U263" s="88">
        <v>0</v>
      </c>
      <c r="V263">
        <f t="shared" si="48"/>
        <v>4</v>
      </c>
      <c r="W263" t="str" cm="1">
        <f t="array" ref="W263">"{5,1,"&amp;T263&amp;","&amp;_xlfn.CEILING.MATH(INDEX($E$5:$J$10,T263,V263)*R263,100)&amp;",0}"</f>
        <v>{5,1,2,28400,0}</v>
      </c>
      <c r="X263" t="str" cm="1">
        <f t="array" ref="X263">IF(U263=0,"","{5,1,"&amp;U263-3&amp;","&amp;INDEX($E$5:$J$10,U263,V263)/10&amp;",1}")</f>
        <v/>
      </c>
      <c r="Y263" t="str">
        <f t="array" ref="Y263">[1]!LKnum(W263:X263)</f>
        <v>{{5,1,2,28400,0}}</v>
      </c>
      <c r="Z263">
        <v>0</v>
      </c>
      <c r="AA263">
        <f t="array" ref="AA263">INT(IF(U263=0,0,INDEX($E$20:$J$25,U263,V263))+INDEX($E$20:$J$25,T263,V263))</f>
        <v>60750</v>
      </c>
      <c r="AB263" t="str" cm="1">
        <f t="array" ref="AB263">INDEX(A$5:A$10,$T263)&amp;"&lt;color=#47d110&gt;"&amp;_xlfn.CEILING.MATH(INDEX($E$5:$J$10,T263,V263)*R263,100)&amp;"&lt;/color&gt;"</f>
        <v>防御+&lt;color=#47d110&gt;28400&lt;/color&gt;</v>
      </c>
      <c r="AC263" t="str" cm="1">
        <f t="array" ref="AC263">INDEX(B$5:B$10,$T263)&amp;"&lt;color=#47d110&gt;"&amp;_xlfn.CEILING.MATH(INDEX($E$5:$J$10,T263,V263)*R263,100)&amp;"&lt;/color&gt;"</f>
        <v>防禦+&lt;color=#47d110&gt;28400&lt;/color&gt;</v>
      </c>
      <c r="AD263" t="str" cm="1">
        <f t="array" ref="AD263">INDEX(C$5:C$10,$T263)&amp;"&lt;color=#47d110&gt;"&amp;_xlfn.CEILING.MATH(INDEX($E$5:$J$10,T263,V263)*R263,100)&amp;"&lt;/color&gt;"</f>
        <v>DEF+&lt;color=#47d110&gt;28400&lt;/color&gt;</v>
      </c>
      <c r="AE263" t="str">
        <f t="array" ref="AE263">IF($U263=0,"",","&amp;INDEX(A$5:A$10,$U263)&amp;INDEX($E$34:$J$39,$U263,$V263))</f>
        <v/>
      </c>
      <c r="AF263" t="str">
        <f t="array" ref="AF263">IF($U263=0,"",","&amp;INDEX(B$5:B$10,$U263)&amp;INDEX($E$34:$J$39,$U263,$V263))</f>
        <v/>
      </c>
      <c r="AG263" t="str">
        <f t="array" ref="AG263">IF($U263=0,"",","&amp;INDEX(C$5:C$10,$U263)&amp;INDEX($E$34:$J$39,$U263,$V263))</f>
        <v/>
      </c>
      <c r="AH263" t="str">
        <f t="shared" si="50"/>
        <v>防御+&lt;color=#47d110&gt;28400&lt;/color&gt;</v>
      </c>
      <c r="AI263" t="str">
        <f t="shared" si="51"/>
        <v>防禦+&lt;color=#47d110&gt;28400&lt;/color&gt;</v>
      </c>
      <c r="AJ263" t="str">
        <f t="shared" si="52"/>
        <v>DEF+&lt;color=#47d110&gt;28400&lt;/color&gt;</v>
      </c>
      <c r="AL263" t="str">
        <f>_xlfn.XLOOKUP(AK263,Sheet4!$E$50:$E$118,Sheet4!$F$50:$F$118,"",)</f>
        <v/>
      </c>
      <c r="AM263" s="74" t="str">
        <f t="shared" si="53"/>
        <v>防御+&lt;color=#47d110&gt;28400&lt;/color&gt;</v>
      </c>
      <c r="AN263" s="74" t="str">
        <f t="shared" si="54"/>
        <v>防禦+&lt;color=#47d110&gt;28400&lt;/color&gt;</v>
      </c>
      <c r="AO263" s="74" t="str">
        <f>AJ263&amp;_xlfn.XLOOKUP(AK263,Sheet4!$E$50:$E$118,Sheet4!$G$50:$G$118,"",)</f>
        <v>DEF+&lt;color=#47d110&gt;28400&lt;/color&gt;</v>
      </c>
    </row>
    <row r="264" spans="12:41" x14ac:dyDescent="0.15">
      <c r="L264">
        <f t="shared" si="49"/>
        <v>40251</v>
      </c>
      <c r="M264">
        <v>51</v>
      </c>
      <c r="N264" s="81">
        <v>51</v>
      </c>
      <c r="O264" s="82">
        <v>2015</v>
      </c>
      <c r="P264" s="82">
        <v>2003</v>
      </c>
      <c r="Q264" s="82"/>
      <c r="R264" s="124">
        <f t="shared" si="47"/>
        <v>0.45</v>
      </c>
      <c r="S264" s="88">
        <v>2</v>
      </c>
      <c r="T264" s="89">
        <v>3</v>
      </c>
      <c r="U264" s="88">
        <v>0</v>
      </c>
      <c r="V264">
        <f t="shared" si="48"/>
        <v>4</v>
      </c>
      <c r="W264" t="str" cm="1">
        <f t="array" ref="W264">"{5,1,"&amp;T264&amp;","&amp;_xlfn.CEILING.MATH(INDEX($E$5:$J$10,T264,V264)*R264,100)&amp;",0}"</f>
        <v>{5,1,3,128300,0}</v>
      </c>
      <c r="X264" t="str" cm="1">
        <f t="array" ref="X264">IF(U264=0,"","{5,1,"&amp;U264-3&amp;","&amp;INDEX($E$5:$J$10,U264,V264)/10&amp;",1}")</f>
        <v/>
      </c>
      <c r="Y264" t="str">
        <f t="array" ref="Y264">[1]!LKnum(W264:X264)</f>
        <v>{{5,1,3,128300,0}}</v>
      </c>
      <c r="Z264">
        <v>0</v>
      </c>
      <c r="AA264">
        <f t="array" ref="AA264">INT(IF(U264=0,0,INDEX($E$20:$J$25,U264,V264))+INDEX($E$20:$J$25,T264,V264))</f>
        <v>37050</v>
      </c>
      <c r="AB264" t="str" cm="1">
        <f t="array" ref="AB264">INDEX(A$5:A$10,$T264)&amp;"&lt;color=#47d110&gt;"&amp;_xlfn.CEILING.MATH(INDEX($E$5:$J$10,T264,V264)*R264,100)&amp;"&lt;/color&gt;"</f>
        <v>血量+&lt;color=#47d110&gt;128300&lt;/color&gt;</v>
      </c>
      <c r="AC264" t="str" cm="1">
        <f t="array" ref="AC264">INDEX(B$5:B$10,$T264)&amp;"&lt;color=#47d110&gt;"&amp;_xlfn.CEILING.MATH(INDEX($E$5:$J$10,T264,V264)*R264,100)&amp;"&lt;/color&gt;"</f>
        <v>血量+&lt;color=#47d110&gt;128300&lt;/color&gt;</v>
      </c>
      <c r="AD264" t="str" cm="1">
        <f t="array" ref="AD264">INDEX(C$5:C$10,$T264)&amp;"&lt;color=#47d110&gt;"&amp;_xlfn.CEILING.MATH(INDEX($E$5:$J$10,T264,V264)*R264,100)&amp;"&lt;/color&gt;"</f>
        <v>HP+&lt;color=#47d110&gt;128300&lt;/color&gt;</v>
      </c>
      <c r="AE264" t="str">
        <f t="array" ref="AE264">IF($U264=0,"",","&amp;INDEX(A$5:A$10,$U264)&amp;INDEX($E$34:$J$39,$U264,$V264))</f>
        <v/>
      </c>
      <c r="AF264" t="str">
        <f t="array" ref="AF264">IF($U264=0,"",","&amp;INDEX(B$5:B$10,$U264)&amp;INDEX($E$34:$J$39,$U264,$V264))</f>
        <v/>
      </c>
      <c r="AG264" t="str">
        <f t="array" ref="AG264">IF($U264=0,"",","&amp;INDEX(C$5:C$10,$U264)&amp;INDEX($E$34:$J$39,$U264,$V264))</f>
        <v/>
      </c>
      <c r="AH264" t="str">
        <f t="shared" si="50"/>
        <v>血量+&lt;color=#47d110&gt;128300&lt;/color&gt;</v>
      </c>
      <c r="AI264" t="str">
        <f t="shared" si="51"/>
        <v>血量+&lt;color=#47d110&gt;128300&lt;/color&gt;</v>
      </c>
      <c r="AJ264" t="str">
        <f t="shared" si="52"/>
        <v>HP+&lt;color=#47d110&gt;128300&lt;/color&gt;</v>
      </c>
      <c r="AL264" t="str">
        <f>_xlfn.XLOOKUP(AK264,Sheet4!$E$50:$E$118,Sheet4!$F$50:$F$118,"",)</f>
        <v/>
      </c>
      <c r="AM264" s="74" t="str">
        <f t="shared" si="53"/>
        <v>血量+&lt;color=#47d110&gt;128300&lt;/color&gt;</v>
      </c>
      <c r="AN264" s="74" t="str">
        <f t="shared" si="54"/>
        <v>血量+&lt;color=#47d110&gt;128300&lt;/color&gt;</v>
      </c>
      <c r="AO264" s="74" t="str">
        <f>AJ264&amp;_xlfn.XLOOKUP(AK264,Sheet4!$E$50:$E$118,Sheet4!$G$50:$G$118,"",)</f>
        <v>HP+&lt;color=#47d110&gt;128300&lt;/color&gt;</v>
      </c>
    </row>
    <row r="265" spans="12:41" x14ac:dyDescent="0.15">
      <c r="L265">
        <f t="shared" si="49"/>
        <v>40252</v>
      </c>
      <c r="M265">
        <v>52</v>
      </c>
      <c r="N265" s="79">
        <v>52</v>
      </c>
      <c r="O265" s="82">
        <v>3012</v>
      </c>
      <c r="P265" s="82">
        <v>2007</v>
      </c>
      <c r="Q265" s="82"/>
      <c r="R265" s="124">
        <f t="shared" si="47"/>
        <v>0.6</v>
      </c>
      <c r="S265" s="88">
        <v>2</v>
      </c>
      <c r="T265" s="89">
        <v>2</v>
      </c>
      <c r="U265" s="88">
        <v>0</v>
      </c>
      <c r="V265">
        <f t="shared" si="48"/>
        <v>4</v>
      </c>
      <c r="W265" t="str" cm="1">
        <f t="array" ref="W265">"{5,1,"&amp;T265&amp;","&amp;_xlfn.CEILING.MATH(INDEX($E$5:$J$10,T265,V265)*R265,100)&amp;",0}"</f>
        <v>{5,1,2,24300,0}</v>
      </c>
      <c r="X265" t="str" cm="1">
        <f t="array" ref="X265">IF(U265=0,"","{5,1,"&amp;U265-3&amp;","&amp;INDEX($E$5:$J$10,U265,V265)/10&amp;",1}")</f>
        <v/>
      </c>
      <c r="Y265" t="str">
        <f t="array" ref="Y265">[1]!LKnum(W265:X265)</f>
        <v>{{5,1,2,24300,0}}</v>
      </c>
      <c r="Z265">
        <v>0</v>
      </c>
      <c r="AA265">
        <f t="array" ref="AA265">INT(IF(U265=0,0,INDEX($E$20:$J$25,U265,V265))+INDEX($E$20:$J$25,T265,V265))</f>
        <v>60750</v>
      </c>
      <c r="AB265" t="str" cm="1">
        <f t="array" ref="AB265">INDEX(A$5:A$10,$T265)&amp;"&lt;color=#47d110&gt;"&amp;_xlfn.CEILING.MATH(INDEX($E$5:$J$10,T265,V265)*R265,100)&amp;"&lt;/color&gt;"</f>
        <v>防御+&lt;color=#47d110&gt;24300&lt;/color&gt;</v>
      </c>
      <c r="AC265" t="str" cm="1">
        <f t="array" ref="AC265">INDEX(B$5:B$10,$T265)&amp;"&lt;color=#47d110&gt;"&amp;_xlfn.CEILING.MATH(INDEX($E$5:$J$10,T265,V265)*R265,100)&amp;"&lt;/color&gt;"</f>
        <v>防禦+&lt;color=#47d110&gt;24300&lt;/color&gt;</v>
      </c>
      <c r="AD265" t="str" cm="1">
        <f t="array" ref="AD265">INDEX(C$5:C$10,$T265)&amp;"&lt;color=#47d110&gt;"&amp;_xlfn.CEILING.MATH(INDEX($E$5:$J$10,T265,V265)*R265,100)&amp;"&lt;/color&gt;"</f>
        <v>DEF+&lt;color=#47d110&gt;24300&lt;/color&gt;</v>
      </c>
      <c r="AE265" t="str">
        <f t="array" ref="AE265">IF($U265=0,"",","&amp;INDEX(A$5:A$10,$U265)&amp;INDEX($E$34:$J$39,$U265,$V265))</f>
        <v/>
      </c>
      <c r="AF265" t="str">
        <f t="array" ref="AF265">IF($U265=0,"",","&amp;INDEX(B$5:B$10,$U265)&amp;INDEX($E$34:$J$39,$U265,$V265))</f>
        <v/>
      </c>
      <c r="AG265" t="str">
        <f t="array" ref="AG265">IF($U265=0,"",","&amp;INDEX(C$5:C$10,$U265)&amp;INDEX($E$34:$J$39,$U265,$V265))</f>
        <v/>
      </c>
      <c r="AH265" t="str">
        <f t="shared" si="50"/>
        <v>防御+&lt;color=#47d110&gt;24300&lt;/color&gt;</v>
      </c>
      <c r="AI265" t="str">
        <f t="shared" si="51"/>
        <v>防禦+&lt;color=#47d110&gt;24300&lt;/color&gt;</v>
      </c>
      <c r="AJ265" t="str">
        <f t="shared" si="52"/>
        <v>DEF+&lt;color=#47d110&gt;24300&lt;/color&gt;</v>
      </c>
      <c r="AL265" t="str">
        <f>_xlfn.XLOOKUP(AK265,Sheet4!$E$50:$E$118,Sheet4!$F$50:$F$118,"",)</f>
        <v/>
      </c>
      <c r="AM265" s="74" t="str">
        <f t="shared" si="53"/>
        <v>防御+&lt;color=#47d110&gt;24300&lt;/color&gt;</v>
      </c>
      <c r="AN265" s="74" t="str">
        <f t="shared" si="54"/>
        <v>防禦+&lt;color=#47d110&gt;24300&lt;/color&gt;</v>
      </c>
      <c r="AO265" s="74" t="str">
        <f>AJ265&amp;_xlfn.XLOOKUP(AK265,Sheet4!$E$50:$E$118,Sheet4!$G$50:$G$118,"",)</f>
        <v>DEF+&lt;color=#47d110&gt;24300&lt;/color&gt;</v>
      </c>
    </row>
    <row r="266" spans="12:41" x14ac:dyDescent="0.15">
      <c r="L266">
        <f t="shared" si="49"/>
        <v>40253</v>
      </c>
      <c r="M266">
        <v>53</v>
      </c>
      <c r="N266" s="81">
        <v>53</v>
      </c>
      <c r="O266" s="82">
        <v>3020</v>
      </c>
      <c r="P266" s="82">
        <v>3001</v>
      </c>
      <c r="Q266" s="82"/>
      <c r="R266" s="124">
        <f t="shared" si="47"/>
        <v>0.7</v>
      </c>
      <c r="S266" s="88">
        <v>2</v>
      </c>
      <c r="T266" s="89">
        <v>2</v>
      </c>
      <c r="U266" s="88">
        <v>0</v>
      </c>
      <c r="V266">
        <f t="shared" si="48"/>
        <v>4</v>
      </c>
      <c r="W266" t="str" cm="1">
        <f t="array" ref="W266">"{5,1,"&amp;T266&amp;","&amp;_xlfn.CEILING.MATH(INDEX($E$5:$J$10,T266,V266)*R266,100)&amp;",0}"</f>
        <v>{5,1,2,28400,0}</v>
      </c>
      <c r="X266" t="str" cm="1">
        <f t="array" ref="X266">IF(U266=0,"","{5,1,"&amp;U266-3&amp;","&amp;INDEX($E$5:$J$10,U266,V266)/10&amp;",1}")</f>
        <v/>
      </c>
      <c r="Y266" t="str">
        <f t="array" ref="Y266">[1]!LKnum(W266:X266)</f>
        <v>{{5,1,2,28400,0}}</v>
      </c>
      <c r="Z266">
        <v>0</v>
      </c>
      <c r="AA266">
        <f t="array" ref="AA266">INT(IF(U266=0,0,INDEX($E$20:$J$25,U266,V266))+INDEX($E$20:$J$25,T266,V266))</f>
        <v>60750</v>
      </c>
      <c r="AB266" t="str" cm="1">
        <f t="array" ref="AB266">INDEX(A$5:A$10,$T266)&amp;"&lt;color=#47d110&gt;"&amp;_xlfn.CEILING.MATH(INDEX($E$5:$J$10,T266,V266)*R266,100)&amp;"&lt;/color&gt;"</f>
        <v>防御+&lt;color=#47d110&gt;28400&lt;/color&gt;</v>
      </c>
      <c r="AC266" t="str" cm="1">
        <f t="array" ref="AC266">INDEX(B$5:B$10,$T266)&amp;"&lt;color=#47d110&gt;"&amp;_xlfn.CEILING.MATH(INDEX($E$5:$J$10,T266,V266)*R266,100)&amp;"&lt;/color&gt;"</f>
        <v>防禦+&lt;color=#47d110&gt;28400&lt;/color&gt;</v>
      </c>
      <c r="AD266" t="str" cm="1">
        <f t="array" ref="AD266">INDEX(C$5:C$10,$T266)&amp;"&lt;color=#47d110&gt;"&amp;_xlfn.CEILING.MATH(INDEX($E$5:$J$10,T266,V266)*R266,100)&amp;"&lt;/color&gt;"</f>
        <v>DEF+&lt;color=#47d110&gt;28400&lt;/color&gt;</v>
      </c>
      <c r="AE266" t="str">
        <f t="array" ref="AE266">IF($U266=0,"",","&amp;INDEX(A$5:A$10,$U266)&amp;INDEX($E$34:$J$39,$U266,$V266))</f>
        <v/>
      </c>
      <c r="AF266" t="str">
        <f t="array" ref="AF266">IF($U266=0,"",","&amp;INDEX(B$5:B$10,$U266)&amp;INDEX($E$34:$J$39,$U266,$V266))</f>
        <v/>
      </c>
      <c r="AG266" t="str">
        <f t="array" ref="AG266">IF($U266=0,"",","&amp;INDEX(C$5:C$10,$U266)&amp;INDEX($E$34:$J$39,$U266,$V266))</f>
        <v/>
      </c>
      <c r="AH266" t="str">
        <f t="shared" si="50"/>
        <v>防御+&lt;color=#47d110&gt;28400&lt;/color&gt;</v>
      </c>
      <c r="AI266" t="str">
        <f t="shared" si="51"/>
        <v>防禦+&lt;color=#47d110&gt;28400&lt;/color&gt;</v>
      </c>
      <c r="AJ266" t="str">
        <f t="shared" si="52"/>
        <v>DEF+&lt;color=#47d110&gt;28400&lt;/color&gt;</v>
      </c>
      <c r="AL266" t="str">
        <f>_xlfn.XLOOKUP(AK266,Sheet4!$E$50:$E$118,Sheet4!$F$50:$F$118,"",)</f>
        <v/>
      </c>
      <c r="AM266" s="74" t="str">
        <f t="shared" si="53"/>
        <v>防御+&lt;color=#47d110&gt;28400&lt;/color&gt;</v>
      </c>
      <c r="AN266" s="74" t="str">
        <f t="shared" si="54"/>
        <v>防禦+&lt;color=#47d110&gt;28400&lt;/color&gt;</v>
      </c>
      <c r="AO266" s="74" t="str">
        <f>AJ266&amp;_xlfn.XLOOKUP(AK266,Sheet4!$E$50:$E$118,Sheet4!$G$50:$G$118,"",)</f>
        <v>DEF+&lt;color=#47d110&gt;28400&lt;/color&gt;</v>
      </c>
    </row>
    <row r="267" spans="12:41" x14ac:dyDescent="0.15">
      <c r="L267">
        <f t="shared" si="49"/>
        <v>40254</v>
      </c>
      <c r="M267">
        <v>54</v>
      </c>
      <c r="N267" s="79">
        <v>54</v>
      </c>
      <c r="O267" s="82">
        <v>2007</v>
      </c>
      <c r="P267" s="82">
        <v>2006</v>
      </c>
      <c r="Q267" s="82"/>
      <c r="R267" s="124">
        <f t="shared" ref="R267:R330" si="55">R197</f>
        <v>0.45</v>
      </c>
      <c r="S267" s="88">
        <v>2</v>
      </c>
      <c r="T267" s="89">
        <v>2</v>
      </c>
      <c r="U267" s="88">
        <v>0</v>
      </c>
      <c r="V267">
        <f t="shared" ref="V267:V330" si="56">V197+1</f>
        <v>4</v>
      </c>
      <c r="W267" t="str" cm="1">
        <f t="array" ref="W267">"{5,1,"&amp;T267&amp;","&amp;_xlfn.CEILING.MATH(INDEX($E$5:$J$10,T267,V267)*R267,100)&amp;",0}"</f>
        <v>{5,1,2,18300,0}</v>
      </c>
      <c r="X267" t="str" cm="1">
        <f t="array" ref="X267">IF(U267=0,"","{5,1,"&amp;U267-3&amp;","&amp;INDEX($E$5:$J$10,U267,V267)/10&amp;",1}")</f>
        <v/>
      </c>
      <c r="Y267" t="str">
        <f t="array" ref="Y267">[1]!LKnum(W267:X267)</f>
        <v>{{5,1,2,18300,0}}</v>
      </c>
      <c r="Z267">
        <v>0</v>
      </c>
      <c r="AA267">
        <f t="array" ref="AA267">INT(IF(U267=0,0,INDEX($E$20:$J$25,U267,V267))+INDEX($E$20:$J$25,T267,V267))</f>
        <v>60750</v>
      </c>
      <c r="AB267" t="str" cm="1">
        <f t="array" ref="AB267">INDEX(A$5:A$10,$T267)&amp;"&lt;color=#47d110&gt;"&amp;_xlfn.CEILING.MATH(INDEX($E$5:$J$10,T267,V267)*R267,100)&amp;"&lt;/color&gt;"</f>
        <v>防御+&lt;color=#47d110&gt;18300&lt;/color&gt;</v>
      </c>
      <c r="AC267" t="str" cm="1">
        <f t="array" ref="AC267">INDEX(B$5:B$10,$T267)&amp;"&lt;color=#47d110&gt;"&amp;_xlfn.CEILING.MATH(INDEX($E$5:$J$10,T267,V267)*R267,100)&amp;"&lt;/color&gt;"</f>
        <v>防禦+&lt;color=#47d110&gt;18300&lt;/color&gt;</v>
      </c>
      <c r="AD267" t="str" cm="1">
        <f t="array" ref="AD267">INDEX(C$5:C$10,$T267)&amp;"&lt;color=#47d110&gt;"&amp;_xlfn.CEILING.MATH(INDEX($E$5:$J$10,T267,V267)*R267,100)&amp;"&lt;/color&gt;"</f>
        <v>DEF+&lt;color=#47d110&gt;18300&lt;/color&gt;</v>
      </c>
      <c r="AE267" t="str">
        <f t="array" ref="AE267">IF($U267=0,"",","&amp;INDEX(A$5:A$10,$U267)&amp;INDEX($E$34:$J$39,$U267,$V267))</f>
        <v/>
      </c>
      <c r="AF267" t="str">
        <f t="array" ref="AF267">IF($U267=0,"",","&amp;INDEX(B$5:B$10,$U267)&amp;INDEX($E$34:$J$39,$U267,$V267))</f>
        <v/>
      </c>
      <c r="AG267" t="str">
        <f t="array" ref="AG267">IF($U267=0,"",","&amp;INDEX(C$5:C$10,$U267)&amp;INDEX($E$34:$J$39,$U267,$V267))</f>
        <v/>
      </c>
      <c r="AH267" t="str">
        <f t="shared" si="50"/>
        <v>防御+&lt;color=#47d110&gt;18300&lt;/color&gt;</v>
      </c>
      <c r="AI267" t="str">
        <f t="shared" si="51"/>
        <v>防禦+&lt;color=#47d110&gt;18300&lt;/color&gt;</v>
      </c>
      <c r="AJ267" t="str">
        <f t="shared" si="52"/>
        <v>DEF+&lt;color=#47d110&gt;18300&lt;/color&gt;</v>
      </c>
      <c r="AL267" t="str">
        <f>_xlfn.XLOOKUP(AK267,Sheet4!$E$50:$E$118,Sheet4!$F$50:$F$118,"",)</f>
        <v/>
      </c>
      <c r="AM267" s="74" t="str">
        <f t="shared" si="53"/>
        <v>防御+&lt;color=#47d110&gt;18300&lt;/color&gt;</v>
      </c>
      <c r="AN267" s="74" t="str">
        <f t="shared" si="54"/>
        <v>防禦+&lt;color=#47d110&gt;18300&lt;/color&gt;</v>
      </c>
      <c r="AO267" s="74" t="str">
        <f>AJ267&amp;_xlfn.XLOOKUP(AK267,Sheet4!$E$50:$E$118,Sheet4!$G$50:$G$118,"",)</f>
        <v>DEF+&lt;color=#47d110&gt;18300&lt;/color&gt;</v>
      </c>
    </row>
    <row r="268" spans="12:41" x14ac:dyDescent="0.15">
      <c r="L268">
        <f t="shared" si="49"/>
        <v>40255</v>
      </c>
      <c r="M268">
        <v>55</v>
      </c>
      <c r="N268" s="81">
        <v>55</v>
      </c>
      <c r="O268" s="82">
        <v>3020</v>
      </c>
      <c r="P268" s="82">
        <v>3005</v>
      </c>
      <c r="Q268" s="82"/>
      <c r="R268" s="124">
        <f t="shared" si="55"/>
        <v>0.7</v>
      </c>
      <c r="S268" s="88">
        <v>2</v>
      </c>
      <c r="T268" s="89">
        <v>2</v>
      </c>
      <c r="U268" s="88">
        <v>0</v>
      </c>
      <c r="V268">
        <f t="shared" si="56"/>
        <v>4</v>
      </c>
      <c r="W268" t="str" cm="1">
        <f t="array" ref="W268">"{5,1,"&amp;T268&amp;","&amp;_xlfn.CEILING.MATH(INDEX($E$5:$J$10,T268,V268)*R268,100)&amp;",0}"</f>
        <v>{5,1,2,28400,0}</v>
      </c>
      <c r="X268" t="str" cm="1">
        <f t="array" ref="X268">IF(U268=0,"","{5,1,"&amp;U268-3&amp;","&amp;INDEX($E$5:$J$10,U268,V268)/10&amp;",1}")</f>
        <v/>
      </c>
      <c r="Y268" t="str">
        <f t="array" ref="Y268">[1]!LKnum(W268:X268)</f>
        <v>{{5,1,2,28400,0}}</v>
      </c>
      <c r="Z268">
        <v>0</v>
      </c>
      <c r="AA268">
        <f t="array" ref="AA268">INT(IF(U268=0,0,INDEX($E$20:$J$25,U268,V268))+INDEX($E$20:$J$25,T268,V268))</f>
        <v>60750</v>
      </c>
      <c r="AB268" t="str" cm="1">
        <f t="array" ref="AB268">INDEX(A$5:A$10,$T268)&amp;"&lt;color=#47d110&gt;"&amp;_xlfn.CEILING.MATH(INDEX($E$5:$J$10,T268,V268)*R268,100)&amp;"&lt;/color&gt;"</f>
        <v>防御+&lt;color=#47d110&gt;28400&lt;/color&gt;</v>
      </c>
      <c r="AC268" t="str" cm="1">
        <f t="array" ref="AC268">INDEX(B$5:B$10,$T268)&amp;"&lt;color=#47d110&gt;"&amp;_xlfn.CEILING.MATH(INDEX($E$5:$J$10,T268,V268)*R268,100)&amp;"&lt;/color&gt;"</f>
        <v>防禦+&lt;color=#47d110&gt;28400&lt;/color&gt;</v>
      </c>
      <c r="AD268" t="str" cm="1">
        <f t="array" ref="AD268">INDEX(C$5:C$10,$T268)&amp;"&lt;color=#47d110&gt;"&amp;_xlfn.CEILING.MATH(INDEX($E$5:$J$10,T268,V268)*R268,100)&amp;"&lt;/color&gt;"</f>
        <v>DEF+&lt;color=#47d110&gt;28400&lt;/color&gt;</v>
      </c>
      <c r="AE268" t="str">
        <f t="array" ref="AE268">IF($U268=0,"",","&amp;INDEX(A$5:A$10,$U268)&amp;INDEX($E$34:$J$39,$U268,$V268))</f>
        <v/>
      </c>
      <c r="AF268" t="str">
        <f t="array" ref="AF268">IF($U268=0,"",","&amp;INDEX(B$5:B$10,$U268)&amp;INDEX($E$34:$J$39,$U268,$V268))</f>
        <v/>
      </c>
      <c r="AG268" t="str">
        <f t="array" ref="AG268">IF($U268=0,"",","&amp;INDEX(C$5:C$10,$U268)&amp;INDEX($E$34:$J$39,$U268,$V268))</f>
        <v/>
      </c>
      <c r="AH268" t="str">
        <f t="shared" si="50"/>
        <v>防御+&lt;color=#47d110&gt;28400&lt;/color&gt;</v>
      </c>
      <c r="AI268" t="str">
        <f t="shared" si="51"/>
        <v>防禦+&lt;color=#47d110&gt;28400&lt;/color&gt;</v>
      </c>
      <c r="AJ268" t="str">
        <f t="shared" si="52"/>
        <v>DEF+&lt;color=#47d110&gt;28400&lt;/color&gt;</v>
      </c>
      <c r="AL268" t="str">
        <f>_xlfn.XLOOKUP(AK268,Sheet4!$E$50:$E$118,Sheet4!$F$50:$F$118,"",)</f>
        <v/>
      </c>
      <c r="AM268" s="74" t="str">
        <f t="shared" si="53"/>
        <v>防御+&lt;color=#47d110&gt;28400&lt;/color&gt;</v>
      </c>
      <c r="AN268" s="74" t="str">
        <f t="shared" si="54"/>
        <v>防禦+&lt;color=#47d110&gt;28400&lt;/color&gt;</v>
      </c>
      <c r="AO268" s="74" t="str">
        <f>AJ268&amp;_xlfn.XLOOKUP(AK268,Sheet4!$E$50:$E$118,Sheet4!$G$50:$G$118,"",)</f>
        <v>DEF+&lt;color=#47d110&gt;28400&lt;/color&gt;</v>
      </c>
    </row>
    <row r="269" spans="12:41" x14ac:dyDescent="0.15">
      <c r="L269">
        <f t="shared" si="49"/>
        <v>40256</v>
      </c>
      <c r="M269">
        <v>56</v>
      </c>
      <c r="N269" s="79">
        <v>56</v>
      </c>
      <c r="O269" s="82">
        <v>3003</v>
      </c>
      <c r="P269" s="84">
        <v>2017</v>
      </c>
      <c r="Q269" s="82"/>
      <c r="R269" s="124">
        <f t="shared" si="55"/>
        <v>0.6</v>
      </c>
      <c r="S269" s="88">
        <v>2</v>
      </c>
      <c r="T269" s="89">
        <v>2</v>
      </c>
      <c r="U269" s="88">
        <v>0</v>
      </c>
      <c r="V269">
        <f t="shared" si="56"/>
        <v>4</v>
      </c>
      <c r="W269" t="str" cm="1">
        <f t="array" ref="W269">"{5,1,"&amp;T269&amp;","&amp;_xlfn.CEILING.MATH(INDEX($E$5:$J$10,T269,V269)*R269,100)&amp;",0}"</f>
        <v>{5,1,2,24300,0}</v>
      </c>
      <c r="X269" t="str" cm="1">
        <f t="array" ref="X269">IF(U269=0,"","{5,1,"&amp;U269-3&amp;","&amp;INDEX($E$5:$J$10,U269,V269)/10&amp;",1}")</f>
        <v/>
      </c>
      <c r="Y269" t="str">
        <f t="array" ref="Y269">[1]!LKnum(W269:X269)</f>
        <v>{{5,1,2,24300,0}}</v>
      </c>
      <c r="Z269">
        <v>0</v>
      </c>
      <c r="AA269">
        <f t="array" ref="AA269">INT(IF(U269=0,0,INDEX($E$20:$J$25,U269,V269))+INDEX($E$20:$J$25,T269,V269))</f>
        <v>60750</v>
      </c>
      <c r="AB269" t="str" cm="1">
        <f t="array" ref="AB269">INDEX(A$5:A$10,$T269)&amp;"&lt;color=#47d110&gt;"&amp;_xlfn.CEILING.MATH(INDEX($E$5:$J$10,T269,V269)*R269,100)&amp;"&lt;/color&gt;"</f>
        <v>防御+&lt;color=#47d110&gt;24300&lt;/color&gt;</v>
      </c>
      <c r="AC269" t="str" cm="1">
        <f t="array" ref="AC269">INDEX(B$5:B$10,$T269)&amp;"&lt;color=#47d110&gt;"&amp;_xlfn.CEILING.MATH(INDEX($E$5:$J$10,T269,V269)*R269,100)&amp;"&lt;/color&gt;"</f>
        <v>防禦+&lt;color=#47d110&gt;24300&lt;/color&gt;</v>
      </c>
      <c r="AD269" t="str" cm="1">
        <f t="array" ref="AD269">INDEX(C$5:C$10,$T269)&amp;"&lt;color=#47d110&gt;"&amp;_xlfn.CEILING.MATH(INDEX($E$5:$J$10,T269,V269)*R269,100)&amp;"&lt;/color&gt;"</f>
        <v>DEF+&lt;color=#47d110&gt;24300&lt;/color&gt;</v>
      </c>
      <c r="AE269" t="str">
        <f t="array" ref="AE269">IF($U269=0,"",","&amp;INDEX(A$5:A$10,$U269)&amp;INDEX($E$34:$J$39,$U269,$V269))</f>
        <v/>
      </c>
      <c r="AF269" t="str">
        <f t="array" ref="AF269">IF($U269=0,"",","&amp;INDEX(B$5:B$10,$U269)&amp;INDEX($E$34:$J$39,$U269,$V269))</f>
        <v/>
      </c>
      <c r="AG269" t="str">
        <f t="array" ref="AG269">IF($U269=0,"",","&amp;INDEX(C$5:C$10,$U269)&amp;INDEX($E$34:$J$39,$U269,$V269))</f>
        <v/>
      </c>
      <c r="AH269" t="str">
        <f t="shared" si="50"/>
        <v>防御+&lt;color=#47d110&gt;24300&lt;/color&gt;</v>
      </c>
      <c r="AI269" t="str">
        <f t="shared" si="51"/>
        <v>防禦+&lt;color=#47d110&gt;24300&lt;/color&gt;</v>
      </c>
      <c r="AJ269" t="str">
        <f t="shared" si="52"/>
        <v>DEF+&lt;color=#47d110&gt;24300&lt;/color&gt;</v>
      </c>
      <c r="AL269" t="str">
        <f>_xlfn.XLOOKUP(AK269,Sheet4!$E$50:$E$118,Sheet4!$F$50:$F$118,"",)</f>
        <v/>
      </c>
      <c r="AM269" s="74" t="str">
        <f t="shared" si="53"/>
        <v>防御+&lt;color=#47d110&gt;24300&lt;/color&gt;</v>
      </c>
      <c r="AN269" s="74" t="str">
        <f t="shared" si="54"/>
        <v>防禦+&lt;color=#47d110&gt;24300&lt;/color&gt;</v>
      </c>
      <c r="AO269" s="74" t="str">
        <f>AJ269&amp;_xlfn.XLOOKUP(AK269,Sheet4!$E$50:$E$118,Sheet4!$G$50:$G$118,"",)</f>
        <v>DEF+&lt;color=#47d110&gt;24300&lt;/color&gt;</v>
      </c>
    </row>
    <row r="270" spans="12:41" x14ac:dyDescent="0.15">
      <c r="L270">
        <f t="shared" si="49"/>
        <v>40257</v>
      </c>
      <c r="M270">
        <v>57</v>
      </c>
      <c r="N270" s="81">
        <v>57</v>
      </c>
      <c r="O270" s="82">
        <v>2013</v>
      </c>
      <c r="P270" s="82">
        <v>2008</v>
      </c>
      <c r="Q270" s="82"/>
      <c r="R270" s="124">
        <f t="shared" si="55"/>
        <v>0.45</v>
      </c>
      <c r="S270" s="88">
        <v>2</v>
      </c>
      <c r="T270" s="89">
        <v>3</v>
      </c>
      <c r="U270" s="88">
        <v>0</v>
      </c>
      <c r="V270">
        <f t="shared" si="56"/>
        <v>4</v>
      </c>
      <c r="W270" t="str" cm="1">
        <f t="array" ref="W270">"{5,1,"&amp;T270&amp;","&amp;_xlfn.CEILING.MATH(INDEX($E$5:$J$10,T270,V270)*R270,100)&amp;",0}"</f>
        <v>{5,1,3,128300,0}</v>
      </c>
      <c r="X270" t="str" cm="1">
        <f t="array" ref="X270">IF(U270=0,"","{5,1,"&amp;U270-3&amp;","&amp;INDEX($E$5:$J$10,U270,V270)/10&amp;",1}")</f>
        <v/>
      </c>
      <c r="Y270" t="str">
        <f t="array" ref="Y270">[1]!LKnum(W270:X270)</f>
        <v>{{5,1,3,128300,0}}</v>
      </c>
      <c r="Z270">
        <v>8</v>
      </c>
      <c r="AA270">
        <f t="array" ref="AA270">INT(IF(U270=0,0,INDEX($E$20:$J$25,U270,V270))+INDEX($E$20:$J$25,T270,V270))</f>
        <v>37050</v>
      </c>
      <c r="AB270" t="str" cm="1">
        <f t="array" ref="AB270">INDEX(A$5:A$10,$T270)&amp;"&lt;color=#47d110&gt;"&amp;_xlfn.CEILING.MATH(INDEX($E$5:$J$10,T270,V270)*R270,100)&amp;"&lt;/color&gt;"</f>
        <v>血量+&lt;color=#47d110&gt;128300&lt;/color&gt;</v>
      </c>
      <c r="AC270" t="str" cm="1">
        <f t="array" ref="AC270">INDEX(B$5:B$10,$T270)&amp;"&lt;color=#47d110&gt;"&amp;_xlfn.CEILING.MATH(INDEX($E$5:$J$10,T270,V270)*R270,100)&amp;"&lt;/color&gt;"</f>
        <v>血量+&lt;color=#47d110&gt;128300&lt;/color&gt;</v>
      </c>
      <c r="AD270" t="str" cm="1">
        <f t="array" ref="AD270">INDEX(C$5:C$10,$T270)&amp;"&lt;color=#47d110&gt;"&amp;_xlfn.CEILING.MATH(INDEX($E$5:$J$10,T270,V270)*R270,100)&amp;"&lt;/color&gt;"</f>
        <v>HP+&lt;color=#47d110&gt;128300&lt;/color&gt;</v>
      </c>
      <c r="AE270" t="str">
        <f t="array" ref="AE270">IF($U270=0,"",","&amp;INDEX(A$5:A$10,$U270)&amp;INDEX($E$34:$J$39,$U270,$V270))</f>
        <v/>
      </c>
      <c r="AF270" t="str">
        <f t="array" ref="AF270">IF($U270=0,"",","&amp;INDEX(B$5:B$10,$U270)&amp;INDEX($E$34:$J$39,$U270,$V270))</f>
        <v/>
      </c>
      <c r="AG270" t="str">
        <f t="array" ref="AG270">IF($U270=0,"",","&amp;INDEX(C$5:C$10,$U270)&amp;INDEX($E$34:$J$39,$U270,$V270))</f>
        <v/>
      </c>
      <c r="AH270" t="str">
        <f t="shared" si="50"/>
        <v>血量+&lt;color=#47d110&gt;128300&lt;/color&gt;</v>
      </c>
      <c r="AI270" t="str">
        <f t="shared" si="51"/>
        <v>血量+&lt;color=#47d110&gt;128300&lt;/color&gt;</v>
      </c>
      <c r="AJ270" t="str">
        <f t="shared" si="52"/>
        <v>HP+&lt;color=#47d110&gt;128300&lt;/color&gt;</v>
      </c>
      <c r="AL270" t="str">
        <f>_xlfn.XLOOKUP(AK270,Sheet4!$E$50:$E$118,Sheet4!$F$50:$F$118,"",)</f>
        <v/>
      </c>
      <c r="AM270" s="74" t="str">
        <f t="shared" si="53"/>
        <v>血量+&lt;color=#47d110&gt;128300&lt;/color&gt;</v>
      </c>
      <c r="AN270" s="74" t="str">
        <f t="shared" si="54"/>
        <v>血量+&lt;color=#47d110&gt;128300&lt;/color&gt;</v>
      </c>
      <c r="AO270" s="74" t="str">
        <f>AJ270&amp;_xlfn.XLOOKUP(AK270,Sheet4!$E$50:$E$118,Sheet4!$G$50:$G$118,"",)</f>
        <v>HP+&lt;color=#47d110&gt;128300&lt;/color&gt;</v>
      </c>
    </row>
    <row r="271" spans="12:41" x14ac:dyDescent="0.15">
      <c r="L271">
        <f t="shared" si="49"/>
        <v>40258</v>
      </c>
      <c r="M271">
        <v>58</v>
      </c>
      <c r="N271" s="79">
        <v>58</v>
      </c>
      <c r="O271" s="82">
        <v>3004</v>
      </c>
      <c r="P271" s="82">
        <v>2000</v>
      </c>
      <c r="Q271" s="82"/>
      <c r="R271" s="124">
        <f t="shared" si="55"/>
        <v>0.6</v>
      </c>
      <c r="S271" s="88">
        <v>2</v>
      </c>
      <c r="T271" s="89">
        <v>1</v>
      </c>
      <c r="U271" s="88">
        <v>0</v>
      </c>
      <c r="V271">
        <f t="shared" si="56"/>
        <v>4</v>
      </c>
      <c r="W271" t="str" cm="1">
        <f t="array" ref="W271">"{5,1,"&amp;T271&amp;","&amp;_xlfn.CEILING.MATH(INDEX($E$5:$J$10,T271,V271)*R271,100)&amp;",0}"</f>
        <v>{5,1,1,21000,0}</v>
      </c>
      <c r="X271" t="str" cm="1">
        <f t="array" ref="X271">IF(U271=0,"","{5,1,"&amp;U271-3&amp;","&amp;INDEX($E$5:$J$10,U271,V271)/10&amp;",1}")</f>
        <v/>
      </c>
      <c r="Y271" t="str">
        <f t="array" ref="Y271">[1]!LKnum(W271:X271)</f>
        <v>{{5,1,1,21000,0}}</v>
      </c>
      <c r="Z271">
        <v>8</v>
      </c>
      <c r="AA271">
        <f t="array" ref="AA271">INT(IF(U271=0,0,INDEX($E$20:$J$25,U271,V271))+INDEX($E$20:$J$25,T271,V271))</f>
        <v>35000</v>
      </c>
      <c r="AB271" t="str" cm="1">
        <f t="array" ref="AB271">INDEX(A$5:A$10,$T271)&amp;"&lt;color=#47d110&gt;"&amp;_xlfn.CEILING.MATH(INDEX($E$5:$J$10,T271,V271)*R271,100)&amp;"&lt;/color&gt;"</f>
        <v>攻击+&lt;color=#47d110&gt;21000&lt;/color&gt;</v>
      </c>
      <c r="AC271" t="str" cm="1">
        <f t="array" ref="AC271">INDEX(B$5:B$10,$T271)&amp;"&lt;color=#47d110&gt;"&amp;_xlfn.CEILING.MATH(INDEX($E$5:$J$10,T271,V271)*R271,100)&amp;"&lt;/color&gt;"</f>
        <v>攻擊+&lt;color=#47d110&gt;21000&lt;/color&gt;</v>
      </c>
      <c r="AD271" t="str" cm="1">
        <f t="array" ref="AD271">INDEX(C$5:C$10,$T271)&amp;"&lt;color=#47d110&gt;"&amp;_xlfn.CEILING.MATH(INDEX($E$5:$J$10,T271,V271)*R271,100)&amp;"&lt;/color&gt;"</f>
        <v>ATK+&lt;color=#47d110&gt;21000&lt;/color&gt;</v>
      </c>
      <c r="AE271" t="str">
        <f t="array" ref="AE271">IF($U271=0,"",","&amp;INDEX(A$5:A$10,$U271)&amp;INDEX($E$34:$J$39,$U271,$V271))</f>
        <v/>
      </c>
      <c r="AF271" t="str">
        <f t="array" ref="AF271">IF($U271=0,"",","&amp;INDEX(B$5:B$10,$U271)&amp;INDEX($E$34:$J$39,$U271,$V271))</f>
        <v/>
      </c>
      <c r="AG271" t="str">
        <f t="array" ref="AG271">IF($U271=0,"",","&amp;INDEX(C$5:C$10,$U271)&amp;INDEX($E$34:$J$39,$U271,$V271))</f>
        <v/>
      </c>
      <c r="AH271" t="str">
        <f t="shared" si="50"/>
        <v>攻击+&lt;color=#47d110&gt;21000&lt;/color&gt;</v>
      </c>
      <c r="AI271" t="str">
        <f t="shared" si="51"/>
        <v>攻擊+&lt;color=#47d110&gt;21000&lt;/color&gt;</v>
      </c>
      <c r="AJ271" t="str">
        <f t="shared" si="52"/>
        <v>ATK+&lt;color=#47d110&gt;21000&lt;/color&gt;</v>
      </c>
      <c r="AL271" t="str">
        <f>_xlfn.XLOOKUP(AK271,Sheet4!$E$50:$E$118,Sheet4!$F$50:$F$118,"",)</f>
        <v/>
      </c>
      <c r="AM271" s="74" t="str">
        <f t="shared" si="53"/>
        <v>攻击+&lt;color=#47d110&gt;21000&lt;/color&gt;</v>
      </c>
      <c r="AN271" s="74" t="str">
        <f t="shared" si="54"/>
        <v>攻擊+&lt;color=#47d110&gt;21000&lt;/color&gt;</v>
      </c>
      <c r="AO271" s="74" t="str">
        <f>AJ271&amp;_xlfn.XLOOKUP(AK271,Sheet4!$E$50:$E$118,Sheet4!$G$50:$G$118,"",)</f>
        <v>ATK+&lt;color=#47d110&gt;21000&lt;/color&gt;</v>
      </c>
    </row>
    <row r="272" spans="12:41" x14ac:dyDescent="0.15">
      <c r="L272">
        <f t="shared" si="49"/>
        <v>40259</v>
      </c>
      <c r="M272">
        <v>59</v>
      </c>
      <c r="N272" s="79">
        <v>59</v>
      </c>
      <c r="O272" s="82">
        <v>3015</v>
      </c>
      <c r="P272" s="82">
        <v>2009</v>
      </c>
      <c r="Q272" s="82"/>
      <c r="R272" s="124">
        <f t="shared" si="55"/>
        <v>0.6</v>
      </c>
      <c r="S272" s="88">
        <v>2</v>
      </c>
      <c r="T272" s="89">
        <v>2</v>
      </c>
      <c r="U272" s="88">
        <v>0</v>
      </c>
      <c r="V272">
        <f t="shared" si="56"/>
        <v>4</v>
      </c>
      <c r="W272" t="str" cm="1">
        <f t="array" ref="W272">"{5,1,"&amp;T272&amp;","&amp;_xlfn.CEILING.MATH(INDEX($E$5:$J$10,T272,V272)*R272,100)&amp;",0}"</f>
        <v>{5,1,2,24300,0}</v>
      </c>
      <c r="X272" t="str" cm="1">
        <f t="array" ref="X272">IF(U272=0,"","{5,1,"&amp;U272-3&amp;","&amp;INDEX($E$5:$J$10,U272,V272)/10&amp;",1}")</f>
        <v/>
      </c>
      <c r="Y272" t="str">
        <f t="array" ref="Y272">[1]!LKnum(W272:X272)</f>
        <v>{{5,1,2,24300,0}}</v>
      </c>
      <c r="Z272">
        <v>8</v>
      </c>
      <c r="AA272">
        <f t="array" ref="AA272">INT(IF(U272=0,0,INDEX($E$20:$J$25,U272,V272))+INDEX($E$20:$J$25,T272,V272))</f>
        <v>60750</v>
      </c>
      <c r="AB272" t="str" cm="1">
        <f t="array" ref="AB272">INDEX(A$5:A$10,$T272)&amp;"&lt;color=#47d110&gt;"&amp;_xlfn.CEILING.MATH(INDEX($E$5:$J$10,T272,V272)*R272,100)&amp;"&lt;/color&gt;"</f>
        <v>防御+&lt;color=#47d110&gt;24300&lt;/color&gt;</v>
      </c>
      <c r="AC272" t="str" cm="1">
        <f t="array" ref="AC272">INDEX(B$5:B$10,$T272)&amp;"&lt;color=#47d110&gt;"&amp;_xlfn.CEILING.MATH(INDEX($E$5:$J$10,T272,V272)*R272,100)&amp;"&lt;/color&gt;"</f>
        <v>防禦+&lt;color=#47d110&gt;24300&lt;/color&gt;</v>
      </c>
      <c r="AD272" t="str" cm="1">
        <f t="array" ref="AD272">INDEX(C$5:C$10,$T272)&amp;"&lt;color=#47d110&gt;"&amp;_xlfn.CEILING.MATH(INDEX($E$5:$J$10,T272,V272)*R272,100)&amp;"&lt;/color&gt;"</f>
        <v>DEF+&lt;color=#47d110&gt;24300&lt;/color&gt;</v>
      </c>
      <c r="AE272" t="str">
        <f t="array" ref="AE272">IF($U272=0,"",","&amp;INDEX(A$5:A$10,$U272)&amp;INDEX($E$34:$J$39,$U272,$V272))</f>
        <v/>
      </c>
      <c r="AF272" t="str">
        <f t="array" ref="AF272">IF($U272=0,"",","&amp;INDEX(B$5:B$10,$U272)&amp;INDEX($E$34:$J$39,$U272,$V272))</f>
        <v/>
      </c>
      <c r="AG272" t="str">
        <f t="array" ref="AG272">IF($U272=0,"",","&amp;INDEX(C$5:C$10,$U272)&amp;INDEX($E$34:$J$39,$U272,$V272))</f>
        <v/>
      </c>
      <c r="AH272" t="str">
        <f t="shared" si="50"/>
        <v>防御+&lt;color=#47d110&gt;24300&lt;/color&gt;</v>
      </c>
      <c r="AI272" t="str">
        <f t="shared" si="51"/>
        <v>防禦+&lt;color=#47d110&gt;24300&lt;/color&gt;</v>
      </c>
      <c r="AJ272" t="str">
        <f t="shared" si="52"/>
        <v>DEF+&lt;color=#47d110&gt;24300&lt;/color&gt;</v>
      </c>
      <c r="AL272" t="str">
        <f>_xlfn.XLOOKUP(AK272,Sheet4!$E$50:$E$118,Sheet4!$F$50:$F$118,"",)</f>
        <v/>
      </c>
      <c r="AM272" s="74" t="str">
        <f t="shared" si="53"/>
        <v>防御+&lt;color=#47d110&gt;24300&lt;/color&gt;</v>
      </c>
      <c r="AN272" s="74" t="str">
        <f t="shared" si="54"/>
        <v>防禦+&lt;color=#47d110&gt;24300&lt;/color&gt;</v>
      </c>
      <c r="AO272" s="74" t="str">
        <f>AJ272&amp;_xlfn.XLOOKUP(AK272,Sheet4!$E$50:$E$118,Sheet4!$G$50:$G$118,"",)</f>
        <v>DEF+&lt;color=#47d110&gt;24300&lt;/color&gt;</v>
      </c>
    </row>
    <row r="273" spans="12:41" x14ac:dyDescent="0.15">
      <c r="L273">
        <f t="shared" si="49"/>
        <v>40260</v>
      </c>
      <c r="M273">
        <v>60</v>
      </c>
      <c r="N273" s="79">
        <v>60</v>
      </c>
      <c r="O273" s="82">
        <v>3021</v>
      </c>
      <c r="P273" s="82">
        <v>2016</v>
      </c>
      <c r="Q273" s="82"/>
      <c r="R273" s="124">
        <f t="shared" si="55"/>
        <v>0.6</v>
      </c>
      <c r="S273" s="88">
        <v>2</v>
      </c>
      <c r="T273" s="89">
        <v>1</v>
      </c>
      <c r="U273" s="88">
        <v>0</v>
      </c>
      <c r="V273">
        <f t="shared" si="56"/>
        <v>4</v>
      </c>
      <c r="W273" t="str" cm="1">
        <f t="array" ref="W273">"{5,1,"&amp;T273&amp;","&amp;_xlfn.CEILING.MATH(INDEX($E$5:$J$10,T273,V273)*R273,100)&amp;",0}"</f>
        <v>{5,1,1,21000,0}</v>
      </c>
      <c r="X273" t="str" cm="1">
        <f t="array" ref="X273">IF(U273=0,"","{5,1,"&amp;U273-3&amp;","&amp;INDEX($E$5:$J$10,U273,V273)/10&amp;",1}")</f>
        <v/>
      </c>
      <c r="Y273" t="str">
        <f t="array" ref="Y273">[1]!LKnum(W273:X273)</f>
        <v>{{5,1,1,21000,0}}</v>
      </c>
      <c r="Z273">
        <v>8</v>
      </c>
      <c r="AA273">
        <f t="array" ref="AA273">INT(IF(U273=0,0,INDEX($E$20:$J$25,U273,V273))+INDEX($E$20:$J$25,T273,V273))</f>
        <v>35000</v>
      </c>
      <c r="AB273" t="str" cm="1">
        <f t="array" ref="AB273">INDEX(A$5:A$10,$T273)&amp;"&lt;color=#47d110&gt;"&amp;_xlfn.CEILING.MATH(INDEX($E$5:$J$10,T273,V273)*R273,100)&amp;"&lt;/color&gt;"</f>
        <v>攻击+&lt;color=#47d110&gt;21000&lt;/color&gt;</v>
      </c>
      <c r="AC273" t="str" cm="1">
        <f t="array" ref="AC273">INDEX(B$5:B$10,$T273)&amp;"&lt;color=#47d110&gt;"&amp;_xlfn.CEILING.MATH(INDEX($E$5:$J$10,T273,V273)*R273,100)&amp;"&lt;/color&gt;"</f>
        <v>攻擊+&lt;color=#47d110&gt;21000&lt;/color&gt;</v>
      </c>
      <c r="AD273" t="str" cm="1">
        <f t="array" ref="AD273">INDEX(C$5:C$10,$T273)&amp;"&lt;color=#47d110&gt;"&amp;_xlfn.CEILING.MATH(INDEX($E$5:$J$10,T273,V273)*R273,100)&amp;"&lt;/color&gt;"</f>
        <v>ATK+&lt;color=#47d110&gt;21000&lt;/color&gt;</v>
      </c>
      <c r="AE273" t="str">
        <f t="array" ref="AE273">IF($U273=0,"",","&amp;INDEX(A$5:A$10,$U273)&amp;INDEX($E$34:$J$39,$U273,$V273))</f>
        <v/>
      </c>
      <c r="AF273" t="str">
        <f t="array" ref="AF273">IF($U273=0,"",","&amp;INDEX(B$5:B$10,$U273)&amp;INDEX($E$34:$J$39,$U273,$V273))</f>
        <v/>
      </c>
      <c r="AG273" t="str">
        <f t="array" ref="AG273">IF($U273=0,"",","&amp;INDEX(C$5:C$10,$U273)&amp;INDEX($E$34:$J$39,$U273,$V273))</f>
        <v/>
      </c>
      <c r="AH273" t="str">
        <f t="shared" si="50"/>
        <v>攻击+&lt;color=#47d110&gt;21000&lt;/color&gt;</v>
      </c>
      <c r="AI273" t="str">
        <f t="shared" si="51"/>
        <v>攻擊+&lt;color=#47d110&gt;21000&lt;/color&gt;</v>
      </c>
      <c r="AJ273" t="str">
        <f t="shared" si="52"/>
        <v>ATK+&lt;color=#47d110&gt;21000&lt;/color&gt;</v>
      </c>
      <c r="AL273" t="str">
        <f>_xlfn.XLOOKUP(AK273,Sheet4!$E$50:$E$118,Sheet4!$F$50:$F$118,"",)</f>
        <v/>
      </c>
      <c r="AM273" s="74" t="str">
        <f t="shared" si="53"/>
        <v>攻击+&lt;color=#47d110&gt;21000&lt;/color&gt;</v>
      </c>
      <c r="AN273" s="74" t="str">
        <f t="shared" si="54"/>
        <v>攻擊+&lt;color=#47d110&gt;21000&lt;/color&gt;</v>
      </c>
      <c r="AO273" s="74" t="str">
        <f>AJ273&amp;_xlfn.XLOOKUP(AK273,Sheet4!$E$50:$E$118,Sheet4!$G$50:$G$118,"",)</f>
        <v>ATK+&lt;color=#47d110&gt;21000&lt;/color&gt;</v>
      </c>
    </row>
    <row r="274" spans="12:41" x14ac:dyDescent="0.15">
      <c r="L274">
        <f t="shared" si="49"/>
        <v>40261</v>
      </c>
      <c r="M274">
        <v>61</v>
      </c>
      <c r="N274" s="79">
        <v>61</v>
      </c>
      <c r="O274" s="82">
        <v>3009</v>
      </c>
      <c r="P274" s="82">
        <v>3006</v>
      </c>
      <c r="Q274" s="82"/>
      <c r="R274" s="124">
        <f t="shared" si="55"/>
        <v>0.7</v>
      </c>
      <c r="S274" s="88">
        <v>2</v>
      </c>
      <c r="T274" s="89">
        <v>2</v>
      </c>
      <c r="U274" s="88">
        <v>0</v>
      </c>
      <c r="V274">
        <f t="shared" si="56"/>
        <v>4</v>
      </c>
      <c r="W274" t="str" cm="1">
        <f t="array" ref="W274">"{5,1,"&amp;T274&amp;","&amp;_xlfn.CEILING.MATH(INDEX($E$5:$J$10,T274,V274)*R274,100)&amp;",0}"</f>
        <v>{5,1,2,28400,0}</v>
      </c>
      <c r="X274" t="str" cm="1">
        <f t="array" ref="X274">IF(U274=0,"","{5,1,"&amp;U274-3&amp;","&amp;INDEX($E$5:$J$10,U274,V274)/10&amp;",1}")</f>
        <v/>
      </c>
      <c r="Y274" t="str">
        <f t="array" ref="Y274">[1]!LKnum(W274:X274)</f>
        <v>{{5,1,2,28400,0}}</v>
      </c>
      <c r="Z274" s="3">
        <v>16</v>
      </c>
      <c r="AA274">
        <f t="array" ref="AA274">INT(IF(U274=0,0,INDEX($E$20:$J$25,U274,V274))+INDEX($E$20:$J$25,T274,V274))</f>
        <v>60750</v>
      </c>
      <c r="AB274" t="str" cm="1">
        <f t="array" ref="AB274">INDEX(A$5:A$10,$T274)&amp;"&lt;color=#47d110&gt;"&amp;_xlfn.CEILING.MATH(INDEX($E$5:$J$10,T274,V274)*R274,100)&amp;"&lt;/color&gt;"</f>
        <v>防御+&lt;color=#47d110&gt;28400&lt;/color&gt;</v>
      </c>
      <c r="AC274" t="str" cm="1">
        <f t="array" ref="AC274">INDEX(B$5:B$10,$T274)&amp;"&lt;color=#47d110&gt;"&amp;_xlfn.CEILING.MATH(INDEX($E$5:$J$10,T274,V274)*R274,100)&amp;"&lt;/color&gt;"</f>
        <v>防禦+&lt;color=#47d110&gt;28400&lt;/color&gt;</v>
      </c>
      <c r="AD274" t="str" cm="1">
        <f t="array" ref="AD274">INDEX(C$5:C$10,$T274)&amp;"&lt;color=#47d110&gt;"&amp;_xlfn.CEILING.MATH(INDEX($E$5:$J$10,T274,V274)*R274,100)&amp;"&lt;/color&gt;"</f>
        <v>DEF+&lt;color=#47d110&gt;28400&lt;/color&gt;</v>
      </c>
      <c r="AE274" t="str">
        <f t="array" ref="AE274">IF($U274=0,"",","&amp;INDEX(A$5:A$10,$U274)&amp;INDEX($E$34:$J$39,$U274,$V274))</f>
        <v/>
      </c>
      <c r="AF274" t="str">
        <f t="array" ref="AF274">IF($U274=0,"",","&amp;INDEX(B$5:B$10,$U274)&amp;INDEX($E$34:$J$39,$U274,$V274))</f>
        <v/>
      </c>
      <c r="AG274" t="str">
        <f t="array" ref="AG274">IF($U274=0,"",","&amp;INDEX(C$5:C$10,$U274)&amp;INDEX($E$34:$J$39,$U274,$V274))</f>
        <v/>
      </c>
      <c r="AH274" t="str">
        <f t="shared" si="50"/>
        <v>防御+&lt;color=#47d110&gt;28400&lt;/color&gt;</v>
      </c>
      <c r="AI274" t="str">
        <f t="shared" si="51"/>
        <v>防禦+&lt;color=#47d110&gt;28400&lt;/color&gt;</v>
      </c>
      <c r="AJ274" t="str">
        <f t="shared" si="52"/>
        <v>DEF+&lt;color=#47d110&gt;28400&lt;/color&gt;</v>
      </c>
      <c r="AL274" t="str">
        <f>_xlfn.XLOOKUP(AK274,Sheet4!$E$50:$E$118,Sheet4!$F$50:$F$118,"",)</f>
        <v/>
      </c>
      <c r="AM274" s="74" t="str">
        <f t="shared" si="53"/>
        <v>防御+&lt;color=#47d110&gt;28400&lt;/color&gt;</v>
      </c>
      <c r="AN274" s="74" t="str">
        <f t="shared" si="54"/>
        <v>防禦+&lt;color=#47d110&gt;28400&lt;/color&gt;</v>
      </c>
      <c r="AO274" s="74" t="str">
        <f>AJ274&amp;_xlfn.XLOOKUP(AK274,Sheet4!$E$50:$E$118,Sheet4!$G$50:$G$118,"",)</f>
        <v>DEF+&lt;color=#47d110&gt;28400&lt;/color&gt;</v>
      </c>
    </row>
    <row r="275" spans="12:41" x14ac:dyDescent="0.15">
      <c r="L275">
        <f t="shared" si="49"/>
        <v>40262</v>
      </c>
      <c r="M275">
        <v>62</v>
      </c>
      <c r="N275" s="79">
        <v>62</v>
      </c>
      <c r="O275" s="82">
        <v>3013</v>
      </c>
      <c r="P275" s="82">
        <v>2004</v>
      </c>
      <c r="Q275" s="82"/>
      <c r="R275" s="124">
        <f t="shared" si="55"/>
        <v>0.6</v>
      </c>
      <c r="S275" s="88">
        <v>2</v>
      </c>
      <c r="T275" s="89">
        <v>1</v>
      </c>
      <c r="U275" s="88">
        <v>0</v>
      </c>
      <c r="V275">
        <f t="shared" si="56"/>
        <v>4</v>
      </c>
      <c r="W275" t="str" cm="1">
        <f t="array" ref="W275">"{5,1,"&amp;T275&amp;","&amp;_xlfn.CEILING.MATH(INDEX($E$5:$J$10,T275,V275)*R275,100)&amp;",0}"</f>
        <v>{5,1,1,21000,0}</v>
      </c>
      <c r="X275" t="str" cm="1">
        <f t="array" ref="X275">IF(U275=0,"","{5,1,"&amp;U275-3&amp;","&amp;INDEX($E$5:$J$10,U275,V275)/10&amp;",1}")</f>
        <v/>
      </c>
      <c r="Y275" t="str">
        <f t="array" ref="Y275">[1]!LKnum(W275:X275)</f>
        <v>{{5,1,1,21000,0}}</v>
      </c>
      <c r="Z275" s="3">
        <v>16</v>
      </c>
      <c r="AA275">
        <f t="array" ref="AA275">INT(IF(U275=0,0,INDEX($E$20:$J$25,U275,V275))+INDEX($E$20:$J$25,T275,V275))</f>
        <v>35000</v>
      </c>
      <c r="AB275" t="str" cm="1">
        <f t="array" ref="AB275">INDEX(A$5:A$10,$T275)&amp;"&lt;color=#47d110&gt;"&amp;_xlfn.CEILING.MATH(INDEX($E$5:$J$10,T275,V275)*R275,100)&amp;"&lt;/color&gt;"</f>
        <v>攻击+&lt;color=#47d110&gt;21000&lt;/color&gt;</v>
      </c>
      <c r="AC275" t="str" cm="1">
        <f t="array" ref="AC275">INDEX(B$5:B$10,$T275)&amp;"&lt;color=#47d110&gt;"&amp;_xlfn.CEILING.MATH(INDEX($E$5:$J$10,T275,V275)*R275,100)&amp;"&lt;/color&gt;"</f>
        <v>攻擊+&lt;color=#47d110&gt;21000&lt;/color&gt;</v>
      </c>
      <c r="AD275" t="str" cm="1">
        <f t="array" ref="AD275">INDEX(C$5:C$10,$T275)&amp;"&lt;color=#47d110&gt;"&amp;_xlfn.CEILING.MATH(INDEX($E$5:$J$10,T275,V275)*R275,100)&amp;"&lt;/color&gt;"</f>
        <v>ATK+&lt;color=#47d110&gt;21000&lt;/color&gt;</v>
      </c>
      <c r="AE275" t="str">
        <f t="array" ref="AE275">IF($U275=0,"",","&amp;INDEX(A$5:A$10,$U275)&amp;INDEX($E$34:$J$39,$U275,$V275))</f>
        <v/>
      </c>
      <c r="AF275" t="str">
        <f t="array" ref="AF275">IF($U275=0,"",","&amp;INDEX(B$5:B$10,$U275)&amp;INDEX($E$34:$J$39,$U275,$V275))</f>
        <v/>
      </c>
      <c r="AG275" t="str">
        <f t="array" ref="AG275">IF($U275=0,"",","&amp;INDEX(C$5:C$10,$U275)&amp;INDEX($E$34:$J$39,$U275,$V275))</f>
        <v/>
      </c>
      <c r="AH275" t="str">
        <f t="shared" si="50"/>
        <v>攻击+&lt;color=#47d110&gt;21000&lt;/color&gt;</v>
      </c>
      <c r="AI275" t="str">
        <f t="shared" si="51"/>
        <v>攻擊+&lt;color=#47d110&gt;21000&lt;/color&gt;</v>
      </c>
      <c r="AJ275" t="str">
        <f t="shared" si="52"/>
        <v>ATK+&lt;color=#47d110&gt;21000&lt;/color&gt;</v>
      </c>
      <c r="AL275" t="str">
        <f>_xlfn.XLOOKUP(AK275,Sheet4!$E$50:$E$118,Sheet4!$F$50:$F$118,"",)</f>
        <v/>
      </c>
      <c r="AM275" s="74" t="str">
        <f t="shared" si="53"/>
        <v>攻击+&lt;color=#47d110&gt;21000&lt;/color&gt;</v>
      </c>
      <c r="AN275" s="74" t="str">
        <f t="shared" si="54"/>
        <v>攻擊+&lt;color=#47d110&gt;21000&lt;/color&gt;</v>
      </c>
      <c r="AO275" s="74" t="str">
        <f>AJ275&amp;_xlfn.XLOOKUP(AK275,Sheet4!$E$50:$E$118,Sheet4!$G$50:$G$118,"",)</f>
        <v>ATK+&lt;color=#47d110&gt;21000&lt;/color&gt;</v>
      </c>
    </row>
    <row r="276" spans="12:41" x14ac:dyDescent="0.15">
      <c r="L276">
        <f t="shared" si="49"/>
        <v>40263</v>
      </c>
      <c r="M276">
        <v>63</v>
      </c>
      <c r="N276" s="79">
        <v>63</v>
      </c>
      <c r="O276" s="82">
        <v>3018</v>
      </c>
      <c r="P276" s="82">
        <v>2003</v>
      </c>
      <c r="Q276" s="82"/>
      <c r="R276" s="124">
        <f t="shared" si="55"/>
        <v>0.6</v>
      </c>
      <c r="S276" s="94">
        <v>2</v>
      </c>
      <c r="T276" s="89">
        <v>2</v>
      </c>
      <c r="U276" s="88">
        <v>0</v>
      </c>
      <c r="V276">
        <f t="shared" si="56"/>
        <v>4</v>
      </c>
      <c r="W276" t="str" cm="1">
        <f t="array" ref="W276">"{5,1,"&amp;T276&amp;","&amp;_xlfn.CEILING.MATH(INDEX($E$5:$J$10,T276,V276)*R276,100)&amp;",0}"</f>
        <v>{5,1,2,24300,0}</v>
      </c>
      <c r="X276" t="str" cm="1">
        <f t="array" ref="X276">IF(U276=0,"","{5,1,"&amp;U276-3&amp;","&amp;INDEX($E$5:$J$10,U276,V276)/10&amp;",1}")</f>
        <v/>
      </c>
      <c r="Y276" t="str">
        <f t="array" ref="Y276">[1]!LKnum(W276:X276)</f>
        <v>{{5,1,2,24300,0}}</v>
      </c>
      <c r="Z276" s="3">
        <v>12</v>
      </c>
      <c r="AA276">
        <f t="array" ref="AA276">INT(IF(U276=0,0,INDEX($E$20:$J$25,U276,V276))+INDEX($E$20:$J$25,T276,V276))</f>
        <v>60750</v>
      </c>
      <c r="AB276" t="str" cm="1">
        <f t="array" ref="AB276">INDEX(A$5:A$10,$T276)&amp;"&lt;color=#47d110&gt;"&amp;_xlfn.CEILING.MATH(INDEX($E$5:$J$10,T276,V276)*R276,100)&amp;"&lt;/color&gt;"</f>
        <v>防御+&lt;color=#47d110&gt;24300&lt;/color&gt;</v>
      </c>
      <c r="AC276" t="str" cm="1">
        <f t="array" ref="AC276">INDEX(B$5:B$10,$T276)&amp;"&lt;color=#47d110&gt;"&amp;_xlfn.CEILING.MATH(INDEX($E$5:$J$10,T276,V276)*R276,100)&amp;"&lt;/color&gt;"</f>
        <v>防禦+&lt;color=#47d110&gt;24300&lt;/color&gt;</v>
      </c>
      <c r="AD276" t="str" cm="1">
        <f t="array" ref="AD276">INDEX(C$5:C$10,$T276)&amp;"&lt;color=#47d110&gt;"&amp;_xlfn.CEILING.MATH(INDEX($E$5:$J$10,T276,V276)*R276,100)&amp;"&lt;/color&gt;"</f>
        <v>DEF+&lt;color=#47d110&gt;24300&lt;/color&gt;</v>
      </c>
      <c r="AE276" t="str">
        <f t="array" ref="AE276">IF($U276=0,"",","&amp;INDEX(A$5:A$10,$U276)&amp;INDEX($E$34:$J$39,$U276,$V276))</f>
        <v/>
      </c>
      <c r="AF276" t="str">
        <f t="array" ref="AF276">IF($U276=0,"",","&amp;INDEX(B$5:B$10,$U276)&amp;INDEX($E$34:$J$39,$U276,$V276))</f>
        <v/>
      </c>
      <c r="AG276" t="str">
        <f t="array" ref="AG276">IF($U276=0,"",","&amp;INDEX(C$5:C$10,$U276)&amp;INDEX($E$34:$J$39,$U276,$V276))</f>
        <v/>
      </c>
      <c r="AH276" t="str">
        <f t="shared" si="50"/>
        <v>防御+&lt;color=#47d110&gt;24300&lt;/color&gt;</v>
      </c>
      <c r="AI276" t="str">
        <f t="shared" si="51"/>
        <v>防禦+&lt;color=#47d110&gt;24300&lt;/color&gt;</v>
      </c>
      <c r="AJ276" t="str">
        <f t="shared" si="52"/>
        <v>DEF+&lt;color=#47d110&gt;24300&lt;/color&gt;</v>
      </c>
      <c r="AL276" t="str">
        <f>_xlfn.XLOOKUP(AK276,Sheet4!$E$50:$E$118,Sheet4!$F$50:$F$118,"",)</f>
        <v/>
      </c>
      <c r="AM276" s="74" t="str">
        <f t="shared" si="53"/>
        <v>防御+&lt;color=#47d110&gt;24300&lt;/color&gt;</v>
      </c>
      <c r="AN276" s="74" t="str">
        <f t="shared" si="54"/>
        <v>防禦+&lt;color=#47d110&gt;24300&lt;/color&gt;</v>
      </c>
      <c r="AO276" s="74" t="str">
        <f>AJ276&amp;_xlfn.XLOOKUP(AK276,Sheet4!$E$50:$E$118,Sheet4!$G$50:$G$118,"",)</f>
        <v>DEF+&lt;color=#47d110&gt;24300&lt;/color&gt;</v>
      </c>
    </row>
    <row r="277" spans="12:41" x14ac:dyDescent="0.15">
      <c r="L277">
        <f t="shared" si="49"/>
        <v>40264</v>
      </c>
      <c r="M277">
        <v>64</v>
      </c>
      <c r="N277" s="79">
        <v>64</v>
      </c>
      <c r="O277" s="82">
        <v>3000</v>
      </c>
      <c r="P277" s="82">
        <v>1017</v>
      </c>
      <c r="Q277" s="82"/>
      <c r="R277" s="124">
        <f t="shared" si="55"/>
        <v>0.45</v>
      </c>
      <c r="S277" s="94">
        <v>2</v>
      </c>
      <c r="T277" s="89">
        <v>2</v>
      </c>
      <c r="U277" s="88">
        <v>0</v>
      </c>
      <c r="V277">
        <f t="shared" si="56"/>
        <v>4</v>
      </c>
      <c r="W277" t="str" cm="1">
        <f t="array" ref="W277">"{5,1,"&amp;T277&amp;","&amp;_xlfn.CEILING.MATH(INDEX($E$5:$J$10,T277,V277)*R277,100)&amp;",0}"</f>
        <v>{5,1,2,18300,0}</v>
      </c>
      <c r="X277" t="str" cm="1">
        <f t="array" ref="X277">IF(U277=0,"","{5,1,"&amp;U277-3&amp;","&amp;INDEX($E$5:$J$10,U277,V277)/10&amp;",1}")</f>
        <v/>
      </c>
      <c r="Y277" t="str">
        <f t="array" ref="Y277">[1]!LKnum(W277:X277)</f>
        <v>{{5,1,2,18300,0}}</v>
      </c>
      <c r="Z277" s="3">
        <v>12</v>
      </c>
      <c r="AA277">
        <f t="array" ref="AA277">INT(IF(U277=0,0,INDEX($E$20:$J$25,U277,V277))+INDEX($E$20:$J$25,T277,V277))</f>
        <v>60750</v>
      </c>
      <c r="AB277" t="str" cm="1">
        <f t="array" ref="AB277">INDEX(A$5:A$10,$T277)&amp;"&lt;color=#47d110&gt;"&amp;_xlfn.CEILING.MATH(INDEX($E$5:$J$10,T277,V277)*R277,100)&amp;"&lt;/color&gt;"</f>
        <v>防御+&lt;color=#47d110&gt;18300&lt;/color&gt;</v>
      </c>
      <c r="AC277" t="str" cm="1">
        <f t="array" ref="AC277">INDEX(B$5:B$10,$T277)&amp;"&lt;color=#47d110&gt;"&amp;_xlfn.CEILING.MATH(INDEX($E$5:$J$10,T277,V277)*R277,100)&amp;"&lt;/color&gt;"</f>
        <v>防禦+&lt;color=#47d110&gt;18300&lt;/color&gt;</v>
      </c>
      <c r="AD277" t="str" cm="1">
        <f t="array" ref="AD277">INDEX(C$5:C$10,$T277)&amp;"&lt;color=#47d110&gt;"&amp;_xlfn.CEILING.MATH(INDEX($E$5:$J$10,T277,V277)*R277,100)&amp;"&lt;/color&gt;"</f>
        <v>DEF+&lt;color=#47d110&gt;18300&lt;/color&gt;</v>
      </c>
      <c r="AE277" t="str">
        <f t="array" ref="AE277">IF($U277=0,"",","&amp;INDEX(A$5:A$10,$U277)&amp;INDEX($E$34:$J$39,$U277,$V277))</f>
        <v/>
      </c>
      <c r="AF277" t="str">
        <f t="array" ref="AF277">IF($U277=0,"",","&amp;INDEX(B$5:B$10,$U277)&amp;INDEX($E$34:$J$39,$U277,$V277))</f>
        <v/>
      </c>
      <c r="AG277" t="str">
        <f t="array" ref="AG277">IF($U277=0,"",","&amp;INDEX(C$5:C$10,$U277)&amp;INDEX($E$34:$J$39,$U277,$V277))</f>
        <v/>
      </c>
      <c r="AH277" t="str">
        <f t="shared" si="50"/>
        <v>防御+&lt;color=#47d110&gt;18300&lt;/color&gt;</v>
      </c>
      <c r="AI277" t="str">
        <f t="shared" si="51"/>
        <v>防禦+&lt;color=#47d110&gt;18300&lt;/color&gt;</v>
      </c>
      <c r="AJ277" t="str">
        <f t="shared" si="52"/>
        <v>DEF+&lt;color=#47d110&gt;18300&lt;/color&gt;</v>
      </c>
      <c r="AL277" t="str">
        <f>_xlfn.XLOOKUP(AK277,Sheet4!$E$50:$E$118,Sheet4!$F$50:$F$118,"",)</f>
        <v/>
      </c>
      <c r="AM277" s="74" t="str">
        <f t="shared" si="53"/>
        <v>防御+&lt;color=#47d110&gt;18300&lt;/color&gt;</v>
      </c>
      <c r="AN277" s="74" t="str">
        <f t="shared" si="54"/>
        <v>防禦+&lt;color=#47d110&gt;18300&lt;/color&gt;</v>
      </c>
      <c r="AO277" s="74" t="str">
        <f>AJ277&amp;_xlfn.XLOOKUP(AK277,Sheet4!$E$50:$E$118,Sheet4!$G$50:$G$118,"",)</f>
        <v>DEF+&lt;color=#47d110&gt;18300&lt;/color&gt;</v>
      </c>
    </row>
    <row r="278" spans="12:41" x14ac:dyDescent="0.15">
      <c r="L278">
        <f t="shared" si="49"/>
        <v>40265</v>
      </c>
      <c r="M278">
        <v>65</v>
      </c>
      <c r="N278" s="81">
        <v>65</v>
      </c>
      <c r="O278" s="82">
        <v>3010</v>
      </c>
      <c r="P278" s="82">
        <v>2011</v>
      </c>
      <c r="Q278" s="82"/>
      <c r="R278" s="124">
        <f t="shared" si="55"/>
        <v>0.6</v>
      </c>
      <c r="S278" s="94">
        <v>2</v>
      </c>
      <c r="T278" s="89">
        <v>2</v>
      </c>
      <c r="U278" s="88">
        <v>0</v>
      </c>
      <c r="V278">
        <f t="shared" si="56"/>
        <v>4</v>
      </c>
      <c r="W278" t="str" cm="1">
        <f t="array" ref="W278">"{5,1,"&amp;T278&amp;","&amp;_xlfn.CEILING.MATH(INDEX($E$5:$J$10,T278,V278)*R278,100)&amp;",0}"</f>
        <v>{5,1,2,24300,0}</v>
      </c>
      <c r="X278" t="str" cm="1">
        <f t="array" ref="X278">IF(U278=0,"","{5,1,"&amp;U278-3&amp;","&amp;INDEX($E$5:$J$10,U278,V278)/10&amp;",1}")</f>
        <v/>
      </c>
      <c r="Y278" t="str">
        <f t="array" ref="Y278">[1]!LKnum(W278:X278)</f>
        <v>{{5,1,2,24300,0}}</v>
      </c>
      <c r="Z278" s="3">
        <v>12</v>
      </c>
      <c r="AA278">
        <f t="array" ref="AA278">INT(IF(U278=0,0,INDEX($E$20:$J$25,U278,V278))+INDEX($E$20:$J$25,T278,V278))</f>
        <v>60750</v>
      </c>
      <c r="AB278" t="str" cm="1">
        <f t="array" ref="AB278">INDEX(A$5:A$10,$T278)&amp;"&lt;color=#47d110&gt;"&amp;_xlfn.CEILING.MATH(INDEX($E$5:$J$10,T278,V278)*R278,100)&amp;"&lt;/color&gt;"</f>
        <v>防御+&lt;color=#47d110&gt;24300&lt;/color&gt;</v>
      </c>
      <c r="AC278" t="str" cm="1">
        <f t="array" ref="AC278">INDEX(B$5:B$10,$T278)&amp;"&lt;color=#47d110&gt;"&amp;_xlfn.CEILING.MATH(INDEX($E$5:$J$10,T278,V278)*R278,100)&amp;"&lt;/color&gt;"</f>
        <v>防禦+&lt;color=#47d110&gt;24300&lt;/color&gt;</v>
      </c>
      <c r="AD278" t="str" cm="1">
        <f t="array" ref="AD278">INDEX(C$5:C$10,$T278)&amp;"&lt;color=#47d110&gt;"&amp;_xlfn.CEILING.MATH(INDEX($E$5:$J$10,T278,V278)*R278,100)&amp;"&lt;/color&gt;"</f>
        <v>DEF+&lt;color=#47d110&gt;24300&lt;/color&gt;</v>
      </c>
      <c r="AE278" t="str">
        <f t="array" ref="AE278">IF($U278=0,"",","&amp;INDEX(A$5:A$10,$U278)&amp;INDEX($E$34:$J$39,$U278,$V278))</f>
        <v/>
      </c>
      <c r="AF278" t="str">
        <f t="array" ref="AF278">IF($U278=0,"",","&amp;INDEX(B$5:B$10,$U278)&amp;INDEX($E$34:$J$39,$U278,$V278))</f>
        <v/>
      </c>
      <c r="AG278" t="str">
        <f t="array" ref="AG278">IF($U278=0,"",","&amp;INDEX(C$5:C$10,$U278)&amp;INDEX($E$34:$J$39,$U278,$V278))</f>
        <v/>
      </c>
      <c r="AH278" t="str">
        <f t="shared" si="50"/>
        <v>防御+&lt;color=#47d110&gt;24300&lt;/color&gt;</v>
      </c>
      <c r="AI278" t="str">
        <f t="shared" si="51"/>
        <v>防禦+&lt;color=#47d110&gt;24300&lt;/color&gt;</v>
      </c>
      <c r="AJ278" t="str">
        <f t="shared" si="52"/>
        <v>DEF+&lt;color=#47d110&gt;24300&lt;/color&gt;</v>
      </c>
      <c r="AL278" t="str">
        <f>_xlfn.XLOOKUP(AK278,Sheet4!$E$50:$E$118,Sheet4!$F$50:$F$118,"",)</f>
        <v/>
      </c>
      <c r="AM278" s="74" t="str">
        <f t="shared" si="53"/>
        <v>防御+&lt;color=#47d110&gt;24300&lt;/color&gt;</v>
      </c>
      <c r="AN278" s="74" t="str">
        <f t="shared" si="54"/>
        <v>防禦+&lt;color=#47d110&gt;24300&lt;/color&gt;</v>
      </c>
      <c r="AO278" s="74" t="str">
        <f>AJ278&amp;_xlfn.XLOOKUP(AK278,Sheet4!$E$50:$E$118,Sheet4!$G$50:$G$118,"",)</f>
        <v>DEF+&lt;color=#47d110&gt;24300&lt;/color&gt;</v>
      </c>
    </row>
    <row r="279" spans="12:41" x14ac:dyDescent="0.15">
      <c r="L279">
        <f t="shared" si="49"/>
        <v>40266</v>
      </c>
      <c r="M279">
        <v>66</v>
      </c>
      <c r="N279" s="79">
        <v>66</v>
      </c>
      <c r="O279" s="82">
        <v>3012</v>
      </c>
      <c r="P279" s="82">
        <v>2005</v>
      </c>
      <c r="Q279" s="82"/>
      <c r="R279" s="124">
        <f t="shared" si="55"/>
        <v>0.6</v>
      </c>
      <c r="S279" s="88">
        <v>2</v>
      </c>
      <c r="T279" s="89">
        <v>3</v>
      </c>
      <c r="U279" s="88">
        <v>0</v>
      </c>
      <c r="V279">
        <f t="shared" si="56"/>
        <v>4</v>
      </c>
      <c r="W279" t="str" cm="1">
        <f t="array" ref="W279">"{5,1,"&amp;T279&amp;","&amp;_xlfn.CEILING.MATH(INDEX($E$5:$J$10,T279,V279)*R279,100)&amp;",0}"</f>
        <v>{5,1,3,171000,0}</v>
      </c>
      <c r="X279" t="str" cm="1">
        <f t="array" ref="X279">IF(U279=0,"","{5,1,"&amp;U279-3&amp;","&amp;INDEX($E$5:$J$10,U279,V279)/10&amp;",1}")</f>
        <v/>
      </c>
      <c r="Y279" t="str">
        <f t="array" ref="Y279">[1]!LKnum(W279:X279)</f>
        <v>{{5,1,3,171000,0}}</v>
      </c>
      <c r="Z279" s="3">
        <v>16</v>
      </c>
      <c r="AA279">
        <f t="array" ref="AA279">INT(IF(U279=0,0,INDEX($E$20:$J$25,U279,V279))+INDEX($E$20:$J$25,T279,V279))</f>
        <v>37050</v>
      </c>
      <c r="AB279" t="str" cm="1">
        <f t="array" ref="AB279">INDEX(A$5:A$10,$T279)&amp;"&lt;color=#47d110&gt;"&amp;_xlfn.CEILING.MATH(INDEX($E$5:$J$10,T279,V279)*R279,100)&amp;"&lt;/color&gt;"</f>
        <v>血量+&lt;color=#47d110&gt;171000&lt;/color&gt;</v>
      </c>
      <c r="AC279" t="str" cm="1">
        <f t="array" ref="AC279">INDEX(B$5:B$10,$T279)&amp;"&lt;color=#47d110&gt;"&amp;_xlfn.CEILING.MATH(INDEX($E$5:$J$10,T279,V279)*R279,100)&amp;"&lt;/color&gt;"</f>
        <v>血量+&lt;color=#47d110&gt;171000&lt;/color&gt;</v>
      </c>
      <c r="AD279" t="str" cm="1">
        <f t="array" ref="AD279">INDEX(C$5:C$10,$T279)&amp;"&lt;color=#47d110&gt;"&amp;_xlfn.CEILING.MATH(INDEX($E$5:$J$10,T279,V279)*R279,100)&amp;"&lt;/color&gt;"</f>
        <v>HP+&lt;color=#47d110&gt;171000&lt;/color&gt;</v>
      </c>
      <c r="AE279" t="str">
        <f t="array" ref="AE279">IF($U279=0,"",","&amp;INDEX(A$5:A$10,$U279)&amp;INDEX($E$34:$J$39,$U279,$V279))</f>
        <v/>
      </c>
      <c r="AF279" t="str">
        <f t="array" ref="AF279">IF($U279=0,"",","&amp;INDEX(B$5:B$10,$U279)&amp;INDEX($E$34:$J$39,$U279,$V279))</f>
        <v/>
      </c>
      <c r="AG279" t="str">
        <f t="array" ref="AG279">IF($U279=0,"",","&amp;INDEX(C$5:C$10,$U279)&amp;INDEX($E$34:$J$39,$U279,$V279))</f>
        <v/>
      </c>
      <c r="AH279" t="str">
        <f t="shared" si="50"/>
        <v>血量+&lt;color=#47d110&gt;171000&lt;/color&gt;</v>
      </c>
      <c r="AI279" t="str">
        <f t="shared" si="51"/>
        <v>血量+&lt;color=#47d110&gt;171000&lt;/color&gt;</v>
      </c>
      <c r="AJ279" t="str">
        <f t="shared" si="52"/>
        <v>HP+&lt;color=#47d110&gt;171000&lt;/color&gt;</v>
      </c>
      <c r="AL279" t="str">
        <f>_xlfn.XLOOKUP(AK279,Sheet4!$E$50:$E$118,Sheet4!$F$50:$F$118,"",)</f>
        <v/>
      </c>
      <c r="AM279" s="74" t="str">
        <f t="shared" si="53"/>
        <v>血量+&lt;color=#47d110&gt;171000&lt;/color&gt;</v>
      </c>
      <c r="AN279" s="74" t="str">
        <f t="shared" si="54"/>
        <v>血量+&lt;color=#47d110&gt;171000&lt;/color&gt;</v>
      </c>
      <c r="AO279" s="74" t="str">
        <f>AJ279&amp;_xlfn.XLOOKUP(AK279,Sheet4!$E$50:$E$118,Sheet4!$G$50:$G$118,"",)</f>
        <v>HP+&lt;color=#47d110&gt;171000&lt;/color&gt;</v>
      </c>
    </row>
    <row r="280" spans="12:41" x14ac:dyDescent="0.15">
      <c r="L280">
        <f t="shared" si="49"/>
        <v>40267</v>
      </c>
      <c r="M280">
        <v>67</v>
      </c>
      <c r="N280" s="81">
        <v>67</v>
      </c>
      <c r="O280" s="82">
        <v>3018</v>
      </c>
      <c r="P280" s="82">
        <v>2010</v>
      </c>
      <c r="Q280" s="82"/>
      <c r="R280" s="124">
        <f t="shared" si="55"/>
        <v>0.6</v>
      </c>
      <c r="S280" s="88">
        <v>2</v>
      </c>
      <c r="T280" s="89">
        <v>1</v>
      </c>
      <c r="U280" s="88">
        <v>0</v>
      </c>
      <c r="V280">
        <f t="shared" si="56"/>
        <v>4</v>
      </c>
      <c r="W280" t="str" cm="1">
        <f t="array" ref="W280">"{5,1,"&amp;T280&amp;","&amp;_xlfn.CEILING.MATH(INDEX($E$5:$J$10,T280,V280)*R280,100)&amp;",0}"</f>
        <v>{5,1,1,21000,0}</v>
      </c>
      <c r="X280" t="str" cm="1">
        <f t="array" ref="X280">IF(U280=0,"","{5,1,"&amp;U280-3&amp;","&amp;INDEX($E$5:$J$10,U280,V280)/10&amp;",1}")</f>
        <v/>
      </c>
      <c r="Y280" t="str">
        <f t="array" ref="Y280">[1]!LKnum(W280:X280)</f>
        <v>{{5,1,1,21000,0}}</v>
      </c>
      <c r="Z280" s="3">
        <v>16</v>
      </c>
      <c r="AA280">
        <f t="array" ref="AA280">INT(IF(U280=0,0,INDEX($E$20:$J$25,U280,V280))+INDEX($E$20:$J$25,T280,V280))</f>
        <v>35000</v>
      </c>
      <c r="AB280" t="str" cm="1">
        <f t="array" ref="AB280">INDEX(A$5:A$10,$T280)&amp;"&lt;color=#47d110&gt;"&amp;_xlfn.CEILING.MATH(INDEX($E$5:$J$10,T280,V280)*R280,100)&amp;"&lt;/color&gt;"</f>
        <v>攻击+&lt;color=#47d110&gt;21000&lt;/color&gt;</v>
      </c>
      <c r="AC280" t="str" cm="1">
        <f t="array" ref="AC280">INDEX(B$5:B$10,$T280)&amp;"&lt;color=#47d110&gt;"&amp;_xlfn.CEILING.MATH(INDEX($E$5:$J$10,T280,V280)*R280,100)&amp;"&lt;/color&gt;"</f>
        <v>攻擊+&lt;color=#47d110&gt;21000&lt;/color&gt;</v>
      </c>
      <c r="AD280" t="str" cm="1">
        <f t="array" ref="AD280">INDEX(C$5:C$10,$T280)&amp;"&lt;color=#47d110&gt;"&amp;_xlfn.CEILING.MATH(INDEX($E$5:$J$10,T280,V280)*R280,100)&amp;"&lt;/color&gt;"</f>
        <v>ATK+&lt;color=#47d110&gt;21000&lt;/color&gt;</v>
      </c>
      <c r="AE280" t="str">
        <f t="array" ref="AE280">IF($U280=0,"",","&amp;INDEX(A$5:A$10,$U280)&amp;INDEX($E$34:$J$39,$U280,$V280))</f>
        <v/>
      </c>
      <c r="AF280" t="str">
        <f t="array" ref="AF280">IF($U280=0,"",","&amp;INDEX(B$5:B$10,$U280)&amp;INDEX($E$34:$J$39,$U280,$V280))</f>
        <v/>
      </c>
      <c r="AG280" t="str">
        <f t="array" ref="AG280">IF($U280=0,"",","&amp;INDEX(C$5:C$10,$U280)&amp;INDEX($E$34:$J$39,$U280,$V280))</f>
        <v/>
      </c>
      <c r="AH280" t="str">
        <f t="shared" si="50"/>
        <v>攻击+&lt;color=#47d110&gt;21000&lt;/color&gt;</v>
      </c>
      <c r="AI280" t="str">
        <f t="shared" si="51"/>
        <v>攻擊+&lt;color=#47d110&gt;21000&lt;/color&gt;</v>
      </c>
      <c r="AJ280" t="str">
        <f t="shared" si="52"/>
        <v>ATK+&lt;color=#47d110&gt;21000&lt;/color&gt;</v>
      </c>
      <c r="AL280" t="str">
        <f>_xlfn.XLOOKUP(AK280,Sheet4!$E$50:$E$118,Sheet4!$F$50:$F$118,"",)</f>
        <v/>
      </c>
      <c r="AM280" s="74" t="str">
        <f t="shared" si="53"/>
        <v>攻击+&lt;color=#47d110&gt;21000&lt;/color&gt;</v>
      </c>
      <c r="AN280" s="74" t="str">
        <f t="shared" si="54"/>
        <v>攻擊+&lt;color=#47d110&gt;21000&lt;/color&gt;</v>
      </c>
      <c r="AO280" s="74" t="str">
        <f>AJ280&amp;_xlfn.XLOOKUP(AK280,Sheet4!$E$50:$E$118,Sheet4!$G$50:$G$118,"",)</f>
        <v>ATK+&lt;color=#47d110&gt;21000&lt;/color&gt;</v>
      </c>
    </row>
    <row r="281" spans="12:41" x14ac:dyDescent="0.15">
      <c r="L281">
        <f t="shared" si="49"/>
        <v>40268</v>
      </c>
      <c r="M281">
        <v>68</v>
      </c>
      <c r="N281" s="79">
        <v>68</v>
      </c>
      <c r="O281" s="82">
        <v>3017</v>
      </c>
      <c r="P281" s="82">
        <v>1017</v>
      </c>
      <c r="Q281" s="82"/>
      <c r="R281" s="124">
        <f t="shared" si="55"/>
        <v>0.45</v>
      </c>
      <c r="S281" s="88">
        <v>2</v>
      </c>
      <c r="T281" s="89">
        <v>1</v>
      </c>
      <c r="U281" s="88">
        <v>0</v>
      </c>
      <c r="V281">
        <f t="shared" si="56"/>
        <v>4</v>
      </c>
      <c r="W281" t="str" cm="1">
        <f t="array" ref="W281">"{5,1,"&amp;T281&amp;","&amp;_xlfn.CEILING.MATH(INDEX($E$5:$J$10,T281,V281)*R281,100)&amp;",0}"</f>
        <v>{5,1,1,15800,0}</v>
      </c>
      <c r="X281" t="str" cm="1">
        <f t="array" ref="X281">IF(U281=0,"","{5,1,"&amp;U281-3&amp;","&amp;INDEX($E$5:$J$10,U281,V281)/10&amp;",1}")</f>
        <v/>
      </c>
      <c r="Y281" t="str">
        <f t="array" ref="Y281">[1]!LKnum(W281:X281)</f>
        <v>{{5,1,1,15800,0}}</v>
      </c>
      <c r="Z281" s="3">
        <v>12</v>
      </c>
      <c r="AA281">
        <f t="array" ref="AA281">INT(IF(U281=0,0,INDEX($E$20:$J$25,U281,V281))+INDEX($E$20:$J$25,T281,V281))</f>
        <v>35000</v>
      </c>
      <c r="AB281" t="str" cm="1">
        <f t="array" ref="AB281">INDEX(A$5:A$10,$T281)&amp;"&lt;color=#47d110&gt;"&amp;_xlfn.CEILING.MATH(INDEX($E$5:$J$10,T281,V281)*R281,100)&amp;"&lt;/color&gt;"</f>
        <v>攻击+&lt;color=#47d110&gt;15800&lt;/color&gt;</v>
      </c>
      <c r="AC281" t="str" cm="1">
        <f t="array" ref="AC281">INDEX(B$5:B$10,$T281)&amp;"&lt;color=#47d110&gt;"&amp;_xlfn.CEILING.MATH(INDEX($E$5:$J$10,T281,V281)*R281,100)&amp;"&lt;/color&gt;"</f>
        <v>攻擊+&lt;color=#47d110&gt;15800&lt;/color&gt;</v>
      </c>
      <c r="AD281" t="str" cm="1">
        <f t="array" ref="AD281">INDEX(C$5:C$10,$T281)&amp;"&lt;color=#47d110&gt;"&amp;_xlfn.CEILING.MATH(INDEX($E$5:$J$10,T281,V281)*R281,100)&amp;"&lt;/color&gt;"</f>
        <v>ATK+&lt;color=#47d110&gt;15800&lt;/color&gt;</v>
      </c>
      <c r="AE281" t="str">
        <f t="array" ref="AE281">IF($U281=0,"",","&amp;INDEX(A$5:A$10,$U281)&amp;INDEX($E$34:$J$39,$U281,$V281))</f>
        <v/>
      </c>
      <c r="AF281" t="str">
        <f t="array" ref="AF281">IF($U281=0,"",","&amp;INDEX(B$5:B$10,$U281)&amp;INDEX($E$34:$J$39,$U281,$V281))</f>
        <v/>
      </c>
      <c r="AG281" t="str">
        <f t="array" ref="AG281">IF($U281=0,"",","&amp;INDEX(C$5:C$10,$U281)&amp;INDEX($E$34:$J$39,$U281,$V281))</f>
        <v/>
      </c>
      <c r="AH281" t="str">
        <f t="shared" si="50"/>
        <v>攻击+&lt;color=#47d110&gt;15800&lt;/color&gt;</v>
      </c>
      <c r="AI281" t="str">
        <f t="shared" si="51"/>
        <v>攻擊+&lt;color=#47d110&gt;15800&lt;/color&gt;</v>
      </c>
      <c r="AJ281" t="str">
        <f t="shared" si="52"/>
        <v>ATK+&lt;color=#47d110&gt;15800&lt;/color&gt;</v>
      </c>
      <c r="AL281" t="str">
        <f>_xlfn.XLOOKUP(AK281,Sheet4!$E$50:$E$118,Sheet4!$F$50:$F$118,"",)</f>
        <v/>
      </c>
      <c r="AM281" s="74" t="str">
        <f t="shared" si="53"/>
        <v>攻击+&lt;color=#47d110&gt;15800&lt;/color&gt;</v>
      </c>
      <c r="AN281" s="74" t="str">
        <f t="shared" si="54"/>
        <v>攻擊+&lt;color=#47d110&gt;15800&lt;/color&gt;</v>
      </c>
      <c r="AO281" s="74" t="str">
        <f>AJ281&amp;_xlfn.XLOOKUP(AK281,Sheet4!$E$50:$E$118,Sheet4!$G$50:$G$118,"",)</f>
        <v>ATK+&lt;color=#47d110&gt;15800&lt;/color&gt;</v>
      </c>
    </row>
    <row r="282" spans="12:41" x14ac:dyDescent="0.15">
      <c r="L282">
        <f t="shared" si="49"/>
        <v>40269</v>
      </c>
      <c r="M282">
        <v>69</v>
      </c>
      <c r="N282" s="79">
        <v>69</v>
      </c>
      <c r="O282" s="83">
        <v>2012</v>
      </c>
      <c r="P282" s="83">
        <v>2011</v>
      </c>
      <c r="Q282" s="83"/>
      <c r="R282" s="124">
        <f t="shared" si="55"/>
        <v>0.45</v>
      </c>
      <c r="S282" s="88">
        <v>2</v>
      </c>
      <c r="T282" s="89">
        <v>2</v>
      </c>
      <c r="U282" s="88">
        <v>0</v>
      </c>
      <c r="V282">
        <f t="shared" si="56"/>
        <v>4</v>
      </c>
      <c r="W282" t="str" cm="1">
        <f t="array" ref="W282">"{5,1,"&amp;T282&amp;","&amp;_xlfn.CEILING.MATH(INDEX($E$5:$J$10,T282,V282)*R282,100)&amp;",0}"</f>
        <v>{5,1,2,18300,0}</v>
      </c>
      <c r="X282" t="str" cm="1">
        <f t="array" ref="X282">IF(U282=0,"","{5,1,"&amp;U282-3&amp;","&amp;INDEX($E$5:$J$10,U282,V282)/10&amp;",1}")</f>
        <v/>
      </c>
      <c r="Y282" t="str">
        <f t="array" ref="Y282">[1]!LKnum(W282:X282)</f>
        <v>{{5,1,2,18300,0}}</v>
      </c>
      <c r="Z282" s="3">
        <v>16</v>
      </c>
      <c r="AA282">
        <f t="array" ref="AA282">INT(IF(U282=0,0,INDEX($E$20:$J$25,U282,V282))+INDEX($E$20:$J$25,T282,V282))</f>
        <v>60750</v>
      </c>
      <c r="AB282" t="str" cm="1">
        <f t="array" ref="AB282">INDEX(A$5:A$10,$T282)&amp;"&lt;color=#47d110&gt;"&amp;_xlfn.CEILING.MATH(INDEX($E$5:$J$10,T282,V282)*R282,100)&amp;"&lt;/color&gt;"</f>
        <v>防御+&lt;color=#47d110&gt;18300&lt;/color&gt;</v>
      </c>
      <c r="AC282" t="str" cm="1">
        <f t="array" ref="AC282">INDEX(B$5:B$10,$T282)&amp;"&lt;color=#47d110&gt;"&amp;_xlfn.CEILING.MATH(INDEX($E$5:$J$10,T282,V282)*R282,100)&amp;"&lt;/color&gt;"</f>
        <v>防禦+&lt;color=#47d110&gt;18300&lt;/color&gt;</v>
      </c>
      <c r="AD282" t="str" cm="1">
        <f t="array" ref="AD282">INDEX(C$5:C$10,$T282)&amp;"&lt;color=#47d110&gt;"&amp;_xlfn.CEILING.MATH(INDEX($E$5:$J$10,T282,V282)*R282,100)&amp;"&lt;/color&gt;"</f>
        <v>DEF+&lt;color=#47d110&gt;18300&lt;/color&gt;</v>
      </c>
      <c r="AE282" t="str">
        <f t="array" ref="AE282">IF($U282=0,"",","&amp;INDEX(A$5:A$10,$U282)&amp;INDEX($E$34:$J$39,$U282,$V282))</f>
        <v/>
      </c>
      <c r="AF282" t="str">
        <f t="array" ref="AF282">IF($U282=0,"",","&amp;INDEX(B$5:B$10,$U282)&amp;INDEX($E$34:$J$39,$U282,$V282))</f>
        <v/>
      </c>
      <c r="AG282" t="str">
        <f t="array" ref="AG282">IF($U282=0,"",","&amp;INDEX(C$5:C$10,$U282)&amp;INDEX($E$34:$J$39,$U282,$V282))</f>
        <v/>
      </c>
      <c r="AH282" t="str">
        <f t="shared" si="50"/>
        <v>防御+&lt;color=#47d110&gt;18300&lt;/color&gt;</v>
      </c>
      <c r="AI282" t="str">
        <f t="shared" si="51"/>
        <v>防禦+&lt;color=#47d110&gt;18300&lt;/color&gt;</v>
      </c>
      <c r="AJ282" t="str">
        <f t="shared" si="52"/>
        <v>DEF+&lt;color=#47d110&gt;18300&lt;/color&gt;</v>
      </c>
      <c r="AL282" t="str">
        <f>_xlfn.XLOOKUP(AK282,Sheet4!$E$50:$E$118,Sheet4!$F$50:$F$118,"",)</f>
        <v/>
      </c>
      <c r="AM282" s="74" t="str">
        <f t="shared" si="53"/>
        <v>防御+&lt;color=#47d110&gt;18300&lt;/color&gt;</v>
      </c>
      <c r="AN282" s="74" t="str">
        <f t="shared" si="54"/>
        <v>防禦+&lt;color=#47d110&gt;18300&lt;/color&gt;</v>
      </c>
      <c r="AO282" s="74" t="str">
        <f>AJ282&amp;_xlfn.XLOOKUP(AK282,Sheet4!$E$50:$E$118,Sheet4!$G$50:$G$118,"",)</f>
        <v>DEF+&lt;color=#47d110&gt;18300&lt;/color&gt;</v>
      </c>
    </row>
    <row r="283" spans="12:41" x14ac:dyDescent="0.15">
      <c r="L283">
        <f t="shared" si="49"/>
        <v>40270</v>
      </c>
      <c r="M283">
        <v>70</v>
      </c>
      <c r="N283" s="79">
        <v>70</v>
      </c>
      <c r="O283" s="82">
        <v>4024</v>
      </c>
      <c r="P283" s="82">
        <v>4027</v>
      </c>
      <c r="Q283" s="82"/>
      <c r="R283" s="124">
        <f t="shared" si="55"/>
        <v>1.1499999999999999</v>
      </c>
      <c r="S283" s="88">
        <v>2</v>
      </c>
      <c r="T283" s="89">
        <v>3</v>
      </c>
      <c r="U283" s="88">
        <v>0</v>
      </c>
      <c r="V283">
        <f t="shared" si="56"/>
        <v>4</v>
      </c>
      <c r="W283" t="str" cm="1">
        <f t="array" ref="W283">"{5,1,"&amp;T283&amp;","&amp;_xlfn.CEILING.MATH(INDEX($E$5:$J$10,T283,V283)*R283,100)&amp;",0}"</f>
        <v>{5,1,3,327800,0}</v>
      </c>
      <c r="X283" t="str" cm="1">
        <f t="array" ref="X283">IF(U283=0,"","{5,1,"&amp;U283-3&amp;","&amp;INDEX($E$5:$J$10,U283,V283)/10&amp;",1}")</f>
        <v/>
      </c>
      <c r="Y283" t="str">
        <f t="array" ref="Y283">[1]!LKnum(W283:X283)</f>
        <v>{{5,1,3,327800,0}}</v>
      </c>
      <c r="Z283" s="3">
        <v>16</v>
      </c>
      <c r="AA283">
        <f t="array" ref="AA283">INT(IF(U283=0,0,INDEX($E$20:$J$25,U283,V283))+INDEX($E$20:$J$25,T283,V283))</f>
        <v>37050</v>
      </c>
      <c r="AB283" t="str" cm="1">
        <f t="array" ref="AB283">INDEX(A$5:A$10,$T283)&amp;"&lt;color=#47d110&gt;"&amp;_xlfn.CEILING.MATH(INDEX($E$5:$J$10,T283,V283)*R283,100)&amp;"&lt;/color&gt;"</f>
        <v>血量+&lt;color=#47d110&gt;327800&lt;/color&gt;</v>
      </c>
      <c r="AC283" t="str" cm="1">
        <f t="array" ref="AC283">INDEX(B$5:B$10,$T283)&amp;"&lt;color=#47d110&gt;"&amp;_xlfn.CEILING.MATH(INDEX($E$5:$J$10,T283,V283)*R283,100)&amp;"&lt;/color&gt;"</f>
        <v>血量+&lt;color=#47d110&gt;327800&lt;/color&gt;</v>
      </c>
      <c r="AD283" t="str" cm="1">
        <f t="array" ref="AD283">INDEX(C$5:C$10,$T283)&amp;"&lt;color=#47d110&gt;"&amp;_xlfn.CEILING.MATH(INDEX($E$5:$J$10,T283,V283)*R283,100)&amp;"&lt;/color&gt;"</f>
        <v>HP+&lt;color=#47d110&gt;327800&lt;/color&gt;</v>
      </c>
      <c r="AE283" t="str">
        <f t="array" ref="AE283">IF($U283=0,"",","&amp;INDEX(A$5:A$10,$U283)&amp;INDEX($E$34:$J$39,$U283,$V283))</f>
        <v/>
      </c>
      <c r="AF283" t="str">
        <f t="array" ref="AF283">IF($U283=0,"",","&amp;INDEX(B$5:B$10,$U283)&amp;INDEX($E$34:$J$39,$U283,$V283))</f>
        <v/>
      </c>
      <c r="AG283" t="str">
        <f t="array" ref="AG283">IF($U283=0,"",","&amp;INDEX(C$5:C$10,$U283)&amp;INDEX($E$34:$J$39,$U283,$V283))</f>
        <v/>
      </c>
      <c r="AH283" t="str">
        <f t="shared" si="50"/>
        <v>血量+&lt;color=#47d110&gt;327800&lt;/color&gt;</v>
      </c>
      <c r="AI283" t="str">
        <f t="shared" si="51"/>
        <v>血量+&lt;color=#47d110&gt;327800&lt;/color&gt;</v>
      </c>
      <c r="AJ283" t="str">
        <f t="shared" si="52"/>
        <v>HP+&lt;color=#47d110&gt;327800&lt;/color&gt;</v>
      </c>
      <c r="AL283" t="str">
        <f>_xlfn.XLOOKUP(AK283,Sheet4!$E$50:$E$118,Sheet4!$F$50:$F$118,"",)</f>
        <v/>
      </c>
      <c r="AM283" s="74" t="str">
        <f t="shared" si="53"/>
        <v>血量+&lt;color=#47d110&gt;327800&lt;/color&gt;</v>
      </c>
      <c r="AN283" s="74" t="str">
        <f t="shared" si="54"/>
        <v>血量+&lt;color=#47d110&gt;327800&lt;/color&gt;</v>
      </c>
      <c r="AO283" s="74" t="str">
        <f>AJ283&amp;_xlfn.XLOOKUP(AK283,Sheet4!$E$50:$E$118,Sheet4!$G$50:$G$118,"",)</f>
        <v>HP+&lt;color=#47d110&gt;327800&lt;/color&gt;</v>
      </c>
    </row>
    <row r="284" spans="12:41" x14ac:dyDescent="0.15">
      <c r="L284">
        <f t="shared" si="49"/>
        <v>50151</v>
      </c>
      <c r="M284">
        <v>1</v>
      </c>
      <c r="N284" s="79">
        <v>1</v>
      </c>
      <c r="O284" s="80">
        <v>4033</v>
      </c>
      <c r="P284" s="80">
        <v>4025</v>
      </c>
      <c r="Q284" s="80">
        <v>4024</v>
      </c>
      <c r="R284" s="124">
        <f t="shared" si="55"/>
        <v>1.1499999999999999</v>
      </c>
      <c r="S284" s="88">
        <v>15</v>
      </c>
      <c r="T284" s="89">
        <v>1</v>
      </c>
      <c r="U284" s="88">
        <v>4</v>
      </c>
      <c r="V284">
        <f t="shared" si="56"/>
        <v>5</v>
      </c>
      <c r="W284" t="str" cm="1">
        <f t="array" ref="W284">"{5,1,"&amp;T284&amp;","&amp;_xlfn.CEILING.MATH(INDEX($E$5:$J$10,T284,V284)*R284,100)&amp;",0}"</f>
        <v>{5,1,1,201300,0}</v>
      </c>
      <c r="X284" t="str" cm="1">
        <f t="array" ref="X284">IF(U284=0,"","{5,1,"&amp;U284-3&amp;","&amp;INDEX($E$5:$J$10,U284,V284)/10&amp;",1}")</f>
        <v>{5,1,1,4,1}</v>
      </c>
      <c r="Y284" t="str">
        <f t="array" ref="Y284">[1]!LKnum(W284:X284)</f>
        <v>{{5,1,1,201300,0}|{5,1,1,4,1}}</v>
      </c>
      <c r="Z284">
        <v>0</v>
      </c>
      <c r="AA284">
        <f t="array" ref="AA284">INT(IF(U284=0,0,INDEX($E$20:$J$25,U284,V284))+INDEX($E$20:$J$25,T284,V284))</f>
        <v>175000</v>
      </c>
      <c r="AB284" t="str" cm="1">
        <f t="array" ref="AB284">INDEX(A$5:A$10,$T284)&amp;"&lt;color=#47d110&gt;"&amp;_xlfn.CEILING.MATH(INDEX($E$5:$J$10,T284,V284)*R284,100)&amp;"&lt;/color&gt;"</f>
        <v>攻击+&lt;color=#47d110&gt;201300&lt;/color&gt;</v>
      </c>
      <c r="AC284" t="str" cm="1">
        <f t="array" ref="AC284">INDEX(B$5:B$10,$T284)&amp;"&lt;color=#47d110&gt;"&amp;_xlfn.CEILING.MATH(INDEX($E$5:$J$10,T284,V284)*R284,100)&amp;"&lt;/color&gt;"</f>
        <v>攻擊+&lt;color=#47d110&gt;201300&lt;/color&gt;</v>
      </c>
      <c r="AD284" t="str" cm="1">
        <f t="array" ref="AD284">INDEX(C$5:C$10,$T284)&amp;"&lt;color=#47d110&gt;"&amp;_xlfn.CEILING.MATH(INDEX($E$5:$J$10,T284,V284)*R284,100)&amp;"&lt;/color&gt;"</f>
        <v>ATK+&lt;color=#47d110&gt;201300&lt;/color&gt;</v>
      </c>
      <c r="AE284" t="str">
        <f t="array" ref="AE284">IF($U284=0,"",","&amp;INDEX(A$5:A$10,$U284)&amp;INDEX($E$34:$J$39,$U284,$V284))</f>
        <v>,同时攻击+&lt;color=#47d110&gt;4.0%&lt;/color&gt;</v>
      </c>
      <c r="AF284" t="str">
        <f t="array" ref="AF284">IF($U284=0,"",","&amp;INDEX(B$5:B$10,$U284)&amp;INDEX($E$34:$J$39,$U284,$V284))</f>
        <v>,同時攻擊+&lt;color=#47d110&gt;4.0%&lt;/color&gt;</v>
      </c>
      <c r="AG284" t="str">
        <f t="array" ref="AG284">IF($U284=0,"",","&amp;INDEX(C$5:C$10,$U284)&amp;INDEX($E$34:$J$39,$U284,$V284))</f>
        <v>,And ATK+&lt;color=#47d110&gt;4.0%&lt;/color&gt;</v>
      </c>
      <c r="AH284" t="str">
        <f t="shared" si="50"/>
        <v>攻击+&lt;color=#47d110&gt;201300&lt;/color&gt;,同时攻击+&lt;color=#47d110&gt;4.0%&lt;/color&gt;</v>
      </c>
      <c r="AI284" t="str">
        <f t="shared" si="51"/>
        <v>攻擊+&lt;color=#47d110&gt;201300&lt;/color&gt;,同時攻擊+&lt;color=#47d110&gt;4.0%&lt;/color&gt;</v>
      </c>
      <c r="AJ284" t="str">
        <f t="shared" si="52"/>
        <v>ATK+&lt;color=#47d110&gt;201300&lt;/color&gt;,And ATK+&lt;color=#47d110&gt;4.0%&lt;/color&gt;</v>
      </c>
      <c r="AK284">
        <v>3000003</v>
      </c>
      <c r="AL284" t="str">
        <f>_xlfn.XLOOKUP(AK284,Sheet4!$E$50:$E$118,Sheet4!$F$50:$F$118,"",)</f>
        <v>,获得&lt;color=#47d110&gt;12%&lt;/color&gt;吸血效果</v>
      </c>
      <c r="AM284" s="74" t="str">
        <f t="shared" si="53"/>
        <v>攻击+&lt;color=#47d110&gt;201300&lt;/color&gt;,同时攻击+&lt;color=#47d110&gt;4.0%&lt;/color&gt;,获得&lt;color=#47d110&gt;12%&lt;/color&gt;吸血效果</v>
      </c>
      <c r="AN284" s="74" t="str">
        <f t="shared" si="54"/>
        <v>攻擊+&lt;color=#47d110&gt;201300&lt;/color&gt;,同時攻擊+&lt;color=#47d110&gt;4.0%&lt;/color&gt;,获得&lt;color=#47d110&gt;12%&lt;/color&gt;吸血效果</v>
      </c>
      <c r="AO284" s="74" t="str">
        <f>AJ284&amp;_xlfn.XLOOKUP(AK284,Sheet4!$E$50:$E$118,Sheet4!$G$50:$G$118,"",)</f>
        <v>ATK+&lt;color=#47d110&gt;201300&lt;/color&gt;,And ATK+&lt;color=#47d110&gt;4.0%&lt;/color&gt;, with &lt;color=#47d110&gt;12%&lt;/color&gt; lifesteal effects</v>
      </c>
    </row>
    <row r="285" spans="12:41" x14ac:dyDescent="0.15">
      <c r="L285">
        <f t="shared" si="49"/>
        <v>50512</v>
      </c>
      <c r="M285">
        <v>2</v>
      </c>
      <c r="N285" s="79">
        <v>2</v>
      </c>
      <c r="O285" s="80">
        <v>4032</v>
      </c>
      <c r="P285" s="80">
        <v>4028</v>
      </c>
      <c r="Q285" s="80">
        <v>4022</v>
      </c>
      <c r="R285" s="124">
        <f t="shared" si="55"/>
        <v>1.1499999999999999</v>
      </c>
      <c r="S285" s="88">
        <v>51</v>
      </c>
      <c r="T285" s="89">
        <v>2</v>
      </c>
      <c r="U285" s="88">
        <v>5</v>
      </c>
      <c r="V285">
        <f t="shared" si="56"/>
        <v>5</v>
      </c>
      <c r="W285" t="str" cm="1">
        <f t="array" ref="W285">"{5,1,"&amp;T285&amp;","&amp;_xlfn.CEILING.MATH(INDEX($E$5:$J$10,T285,V285)*R285,100)&amp;",0}"</f>
        <v>{5,1,2,232900,0}</v>
      </c>
      <c r="X285" t="str" cm="1">
        <f t="array" ref="X285">IF(U285=0,"","{5,1,"&amp;U285-3&amp;","&amp;INDEX($E$5:$J$10,U285,V285)/10&amp;",1}")</f>
        <v>{5,1,2,4,1}</v>
      </c>
      <c r="Y285" t="str">
        <f t="array" ref="Y285">[1]!LKnum(W285:X285)</f>
        <v>{{5,1,2,232900,0}|{5,1,2,4,1}}</v>
      </c>
      <c r="Z285">
        <v>0</v>
      </c>
      <c r="AA285">
        <f t="array" ref="AA285">INT(IF(U285=0,0,INDEX($E$20:$J$25,U285,V285))+INDEX($E$20:$J$25,T285,V285))</f>
        <v>303750</v>
      </c>
      <c r="AB285" t="str" cm="1">
        <f t="array" ref="AB285">INDEX(A$5:A$10,$T285)&amp;"&lt;color=#47d110&gt;"&amp;_xlfn.CEILING.MATH(INDEX($E$5:$J$10,T285,V285)*R285,100)&amp;"&lt;/color&gt;"</f>
        <v>防御+&lt;color=#47d110&gt;232900&lt;/color&gt;</v>
      </c>
      <c r="AC285" t="str" cm="1">
        <f t="array" ref="AC285">INDEX(B$5:B$10,$T285)&amp;"&lt;color=#47d110&gt;"&amp;_xlfn.CEILING.MATH(INDEX($E$5:$J$10,T285,V285)*R285,100)&amp;"&lt;/color&gt;"</f>
        <v>防禦+&lt;color=#47d110&gt;232900&lt;/color&gt;</v>
      </c>
      <c r="AD285" t="str" cm="1">
        <f t="array" ref="AD285">INDEX(C$5:C$10,$T285)&amp;"&lt;color=#47d110&gt;"&amp;_xlfn.CEILING.MATH(INDEX($E$5:$J$10,T285,V285)*R285,100)&amp;"&lt;/color&gt;"</f>
        <v>DEF+&lt;color=#47d110&gt;232900&lt;/color&gt;</v>
      </c>
      <c r="AE285" t="str">
        <f t="array" ref="AE285">IF($U285=0,"",","&amp;INDEX(A$5:A$10,$U285)&amp;INDEX($E$34:$J$39,$U285,$V285))</f>
        <v>,同时防御+&lt;color=#47d110&gt;4.0%&lt;/color&gt;</v>
      </c>
      <c r="AF285" t="str">
        <f t="array" ref="AF285">IF($U285=0,"",","&amp;INDEX(B$5:B$10,$U285)&amp;INDEX($E$34:$J$39,$U285,$V285))</f>
        <v>,同時防禦+&lt;color=#47d110&gt;4.0%&lt;/color&gt;</v>
      </c>
      <c r="AG285" t="str">
        <f t="array" ref="AG285">IF($U285=0,"",","&amp;INDEX(C$5:C$10,$U285)&amp;INDEX($E$34:$J$39,$U285,$V285))</f>
        <v>,And DEF+&lt;color=#47d110&gt;4.0%&lt;/color&gt;</v>
      </c>
      <c r="AH285" t="str">
        <f t="shared" si="50"/>
        <v>防御+&lt;color=#47d110&gt;232900&lt;/color&gt;,同时防御+&lt;color=#47d110&gt;4.0%&lt;/color&gt;</v>
      </c>
      <c r="AI285" t="str">
        <f t="shared" si="51"/>
        <v>防禦+&lt;color=#47d110&gt;232900&lt;/color&gt;,同時防禦+&lt;color=#47d110&gt;4.0%&lt;/color&gt;</v>
      </c>
      <c r="AJ285" t="str">
        <f t="shared" si="52"/>
        <v>DEF+&lt;color=#47d110&gt;232900&lt;/color&gt;,And DEF+&lt;color=#47d110&gt;4.0%&lt;/color&gt;</v>
      </c>
      <c r="AK285">
        <v>3000006</v>
      </c>
      <c r="AL285" t="str">
        <f>_xlfn.XLOOKUP(AK285,Sheet4!$E$50:$E$118,Sheet4!$F$50:$F$118,"",)</f>
        <v>,开局会获得一个护盾，吸收生命上限&lt;color=#47d110&gt;22%&lt;/color&gt;伤害</v>
      </c>
      <c r="AM285" s="74" t="str">
        <f t="shared" si="53"/>
        <v>防御+&lt;color=#47d110&gt;232900&lt;/color&gt;,同时防御+&lt;color=#47d110&gt;4.0%&lt;/color&gt;,开局会获得一个护盾，吸收生命上限&lt;color=#47d110&gt;22%&lt;/color&gt;伤害</v>
      </c>
      <c r="AN285" s="74" t="str">
        <f t="shared" si="54"/>
        <v>防禦+&lt;color=#47d110&gt;232900&lt;/color&gt;,同時防禦+&lt;color=#47d110&gt;4.0%&lt;/color&gt;,开局会获得一个护盾，吸收生命上限&lt;color=#47d110&gt;22%&lt;/color&gt;伤害</v>
      </c>
      <c r="AO285" s="74" t="str">
        <f>AJ285&amp;_xlfn.XLOOKUP(AK285,Sheet4!$E$50:$E$118,Sheet4!$G$50:$G$118,"",)</f>
        <v>DEF+&lt;color=#47d110&gt;232900&lt;/color&gt;,And DEF+&lt;color=#47d110&gt;4.0%&lt;/color&gt;, with a shield received at the beginning of a battle that absorbs damage up to &lt;color=#47d110&gt;22%&lt;/color&gt; Max HP</v>
      </c>
    </row>
    <row r="286" spans="12:41" x14ac:dyDescent="0.15">
      <c r="L286">
        <f t="shared" si="49"/>
        <v>50723</v>
      </c>
      <c r="M286">
        <v>3</v>
      </c>
      <c r="N286" s="79">
        <v>3</v>
      </c>
      <c r="O286" s="80">
        <v>4041</v>
      </c>
      <c r="P286" s="80">
        <v>4037</v>
      </c>
      <c r="Q286" s="80">
        <v>4032</v>
      </c>
      <c r="R286" s="124">
        <f t="shared" si="55"/>
        <v>1.1499999999999999</v>
      </c>
      <c r="S286" s="88">
        <v>72</v>
      </c>
      <c r="T286" s="89">
        <v>2</v>
      </c>
      <c r="U286" s="88">
        <v>5</v>
      </c>
      <c r="V286">
        <f t="shared" si="56"/>
        <v>5</v>
      </c>
      <c r="W286" t="str" cm="1">
        <f t="array" ref="W286">"{5,1,"&amp;T286&amp;","&amp;_xlfn.CEILING.MATH(INDEX($E$5:$J$10,T286,V286)*R286,100)&amp;",0}"</f>
        <v>{5,1,2,232900,0}</v>
      </c>
      <c r="X286" t="str" cm="1">
        <f t="array" ref="X286">IF(U286=0,"","{5,1,"&amp;U286-3&amp;","&amp;INDEX($E$5:$J$10,U286,V286)/10&amp;",1}")</f>
        <v>{5,1,2,4,1}</v>
      </c>
      <c r="Y286" t="str">
        <f t="array" ref="Y286">[1]!LKnum(W286:X286)</f>
        <v>{{5,1,2,232900,0}|{5,1,2,4,1}}</v>
      </c>
      <c r="Z286">
        <v>0</v>
      </c>
      <c r="AA286">
        <f t="array" ref="AA286">INT(IF(U286=0,0,INDEX($E$20:$J$25,U286,V286))+INDEX($E$20:$J$25,T286,V286))</f>
        <v>303750</v>
      </c>
      <c r="AB286" t="str" cm="1">
        <f t="array" ref="AB286">INDEX(A$5:A$10,$T286)&amp;"&lt;color=#47d110&gt;"&amp;_xlfn.CEILING.MATH(INDEX($E$5:$J$10,T286,V286)*R286,100)&amp;"&lt;/color&gt;"</f>
        <v>防御+&lt;color=#47d110&gt;232900&lt;/color&gt;</v>
      </c>
      <c r="AC286" t="str" cm="1">
        <f t="array" ref="AC286">INDEX(B$5:B$10,$T286)&amp;"&lt;color=#47d110&gt;"&amp;_xlfn.CEILING.MATH(INDEX($E$5:$J$10,T286,V286)*R286,100)&amp;"&lt;/color&gt;"</f>
        <v>防禦+&lt;color=#47d110&gt;232900&lt;/color&gt;</v>
      </c>
      <c r="AD286" t="str" cm="1">
        <f t="array" ref="AD286">INDEX(C$5:C$10,$T286)&amp;"&lt;color=#47d110&gt;"&amp;_xlfn.CEILING.MATH(INDEX($E$5:$J$10,T286,V286)*R286,100)&amp;"&lt;/color&gt;"</f>
        <v>DEF+&lt;color=#47d110&gt;232900&lt;/color&gt;</v>
      </c>
      <c r="AE286" t="str">
        <f t="array" ref="AE286">IF($U286=0,"",","&amp;INDEX(A$5:A$10,$U286)&amp;INDEX($E$34:$J$39,$U286,$V286))</f>
        <v>,同时防御+&lt;color=#47d110&gt;4.0%&lt;/color&gt;</v>
      </c>
      <c r="AF286" t="str">
        <f t="array" ref="AF286">IF($U286=0,"",","&amp;INDEX(B$5:B$10,$U286)&amp;INDEX($E$34:$J$39,$U286,$V286))</f>
        <v>,同時防禦+&lt;color=#47d110&gt;4.0%&lt;/color&gt;</v>
      </c>
      <c r="AG286" t="str">
        <f t="array" ref="AG286">IF($U286=0,"",","&amp;INDEX(C$5:C$10,$U286)&amp;INDEX($E$34:$J$39,$U286,$V286))</f>
        <v>,And DEF+&lt;color=#47d110&gt;4.0%&lt;/color&gt;</v>
      </c>
      <c r="AH286" t="str">
        <f t="shared" si="50"/>
        <v>防御+&lt;color=#47d110&gt;232900&lt;/color&gt;,同时防御+&lt;color=#47d110&gt;4.0%&lt;/color&gt;</v>
      </c>
      <c r="AI286" t="str">
        <f t="shared" si="51"/>
        <v>防禦+&lt;color=#47d110&gt;232900&lt;/color&gt;,同時防禦+&lt;color=#47d110&gt;4.0%&lt;/color&gt;</v>
      </c>
      <c r="AJ286" t="str">
        <f t="shared" si="52"/>
        <v>DEF+&lt;color=#47d110&gt;232900&lt;/color&gt;,And DEF+&lt;color=#47d110&gt;4.0%&lt;/color&gt;</v>
      </c>
      <c r="AK286">
        <v>3000009</v>
      </c>
      <c r="AL286" t="str">
        <f>_xlfn.XLOOKUP(AK286,Sheet4!$E$50:$E$118,Sheet4!$F$50:$F$118,"",)</f>
        <v>,首次血量低于60%会获得&lt;color=#47d110&gt;33%&lt;/color&gt;伤害减免持续5秒</v>
      </c>
      <c r="AM286" s="74" t="str">
        <f t="shared" si="53"/>
        <v>防御+&lt;color=#47d110&gt;232900&lt;/color&gt;,同时防御+&lt;color=#47d110&gt;4.0%&lt;/color&gt;,首次血量低于60%会获得&lt;color=#47d110&gt;33%&lt;/color&gt;伤害减免持续5秒</v>
      </c>
      <c r="AN286" s="74" t="str">
        <f t="shared" si="54"/>
        <v>防禦+&lt;color=#47d110&gt;232900&lt;/color&gt;,同時防禦+&lt;color=#47d110&gt;4.0%&lt;/color&gt;,首次血量低于60%会获得&lt;color=#47d110&gt;33%&lt;/color&gt;伤害减免持续5秒</v>
      </c>
      <c r="AO286" s="74" t="str">
        <f>AJ286&amp;_xlfn.XLOOKUP(AK286,Sheet4!$E$50:$E$118,Sheet4!$G$50:$G$118,"",)</f>
        <v>DEF+&lt;color=#47d110&gt;232900&lt;/color&gt;,And DEF+&lt;color=#47d110&gt;4.0%&lt;/color&gt;&lt;color=#47d110&gt;33%&lt;/color&gt; additional damage reduction for 5 seconds when HP is below 60% for the first time</v>
      </c>
    </row>
    <row r="287" spans="12:41" x14ac:dyDescent="0.15">
      <c r="L287">
        <f t="shared" si="49"/>
        <v>50594</v>
      </c>
      <c r="M287">
        <v>4</v>
      </c>
      <c r="N287" s="79">
        <v>4</v>
      </c>
      <c r="O287" s="80">
        <v>4042</v>
      </c>
      <c r="P287" s="80">
        <v>4037</v>
      </c>
      <c r="Q287" s="80">
        <v>4007</v>
      </c>
      <c r="R287" s="124">
        <f t="shared" si="55"/>
        <v>1.1499999999999999</v>
      </c>
      <c r="S287" s="88">
        <v>59</v>
      </c>
      <c r="T287" s="89">
        <v>2</v>
      </c>
      <c r="U287" s="88">
        <v>5</v>
      </c>
      <c r="V287">
        <f t="shared" si="56"/>
        <v>5</v>
      </c>
      <c r="W287" t="str" cm="1">
        <f t="array" ref="W287">"{5,1,"&amp;T287&amp;","&amp;_xlfn.CEILING.MATH(INDEX($E$5:$J$10,T287,V287)*R287,100)&amp;",0}"</f>
        <v>{5,1,2,232900,0}</v>
      </c>
      <c r="X287" t="str" cm="1">
        <f t="array" ref="X287">IF(U287=0,"","{5,1,"&amp;U287-3&amp;","&amp;INDEX($E$5:$J$10,U287,V287)/10&amp;",1}")</f>
        <v>{5,1,2,4,1}</v>
      </c>
      <c r="Y287" t="str">
        <f t="array" ref="Y287">[1]!LKnum(W287:X287)</f>
        <v>{{5,1,2,232900,0}|{5,1,2,4,1}}</v>
      </c>
      <c r="Z287">
        <v>0</v>
      </c>
      <c r="AA287">
        <f t="array" ref="AA287">INT(IF(U287=0,0,INDEX($E$20:$J$25,U287,V287))+INDEX($E$20:$J$25,T287,V287))</f>
        <v>303750</v>
      </c>
      <c r="AB287" t="str" cm="1">
        <f t="array" ref="AB287">INDEX(A$5:A$10,$T287)&amp;"&lt;color=#47d110&gt;"&amp;_xlfn.CEILING.MATH(INDEX($E$5:$J$10,T287,V287)*R287,100)&amp;"&lt;/color&gt;"</f>
        <v>防御+&lt;color=#47d110&gt;232900&lt;/color&gt;</v>
      </c>
      <c r="AC287" t="str" cm="1">
        <f t="array" ref="AC287">INDEX(B$5:B$10,$T287)&amp;"&lt;color=#47d110&gt;"&amp;_xlfn.CEILING.MATH(INDEX($E$5:$J$10,T287,V287)*R287,100)&amp;"&lt;/color&gt;"</f>
        <v>防禦+&lt;color=#47d110&gt;232900&lt;/color&gt;</v>
      </c>
      <c r="AD287" t="str" cm="1">
        <f t="array" ref="AD287">INDEX(C$5:C$10,$T287)&amp;"&lt;color=#47d110&gt;"&amp;_xlfn.CEILING.MATH(INDEX($E$5:$J$10,T287,V287)*R287,100)&amp;"&lt;/color&gt;"</f>
        <v>DEF+&lt;color=#47d110&gt;232900&lt;/color&gt;</v>
      </c>
      <c r="AE287" t="str">
        <f t="array" ref="AE287">IF($U287=0,"",","&amp;INDEX(A$5:A$10,$U287)&amp;INDEX($E$34:$J$39,$U287,$V287))</f>
        <v>,同时防御+&lt;color=#47d110&gt;4.0%&lt;/color&gt;</v>
      </c>
      <c r="AF287" t="str">
        <f t="array" ref="AF287">IF($U287=0,"",","&amp;INDEX(B$5:B$10,$U287)&amp;INDEX($E$34:$J$39,$U287,$V287))</f>
        <v>,同時防禦+&lt;color=#47d110&gt;4.0%&lt;/color&gt;</v>
      </c>
      <c r="AG287" t="str">
        <f t="array" ref="AG287">IF($U287=0,"",","&amp;INDEX(C$5:C$10,$U287)&amp;INDEX($E$34:$J$39,$U287,$V287))</f>
        <v>,And DEF+&lt;color=#47d110&gt;4.0%&lt;/color&gt;</v>
      </c>
      <c r="AH287" t="str">
        <f t="shared" si="50"/>
        <v>防御+&lt;color=#47d110&gt;232900&lt;/color&gt;,同时防御+&lt;color=#47d110&gt;4.0%&lt;/color&gt;</v>
      </c>
      <c r="AI287" t="str">
        <f t="shared" si="51"/>
        <v>防禦+&lt;color=#47d110&gt;232900&lt;/color&gt;,同時防禦+&lt;color=#47d110&gt;4.0%&lt;/color&gt;</v>
      </c>
      <c r="AJ287" t="str">
        <f t="shared" si="52"/>
        <v>DEF+&lt;color=#47d110&gt;232900&lt;/color&gt;,And DEF+&lt;color=#47d110&gt;4.0%&lt;/color&gt;</v>
      </c>
      <c r="AK287">
        <v>3000015</v>
      </c>
      <c r="AL287" t="str">
        <f>_xlfn.XLOOKUP(AK287,Sheet4!$E$50:$E$118,Sheet4!$F$50:$F$118,"",)</f>
        <v>,受到单次伤害高于生命10%时，此次伤害效果时降低&lt;color=#47d110&gt;21%&lt;/color&gt;</v>
      </c>
      <c r="AM287" s="74" t="str">
        <f t="shared" si="53"/>
        <v>防御+&lt;color=#47d110&gt;232900&lt;/color&gt;,同时防御+&lt;color=#47d110&gt;4.0%&lt;/color&gt;,受到单次伤害高于生命10%时，此次伤害效果时降低&lt;color=#47d110&gt;21%&lt;/color&gt;</v>
      </c>
      <c r="AN287" s="74" t="str">
        <f t="shared" si="54"/>
        <v>防禦+&lt;color=#47d110&gt;232900&lt;/color&gt;,同時防禦+&lt;color=#47d110&gt;4.0%&lt;/color&gt;,受到单次伤害高于生命10%时，此次伤害效果时降低&lt;color=#47d110&gt;21%&lt;/color&gt;</v>
      </c>
      <c r="AO287" s="74" t="str">
        <f>AJ287&amp;_xlfn.XLOOKUP(AK287,Sheet4!$E$50:$E$118,Sheet4!$G$50:$G$118,"",)</f>
        <v>DEF+&lt;color=#47d110&gt;232900&lt;/color&gt;,And DEF+&lt;color=#47d110&gt;4.0%&lt;/color&gt;, with &lt;color=#47d110&gt;21%&lt;/color&gt; damage reduction if the damage taken is over 10% HP</v>
      </c>
    </row>
    <row r="288" spans="12:41" x14ac:dyDescent="0.15">
      <c r="L288">
        <f t="shared" si="49"/>
        <v>50765</v>
      </c>
      <c r="M288">
        <v>5</v>
      </c>
      <c r="N288" s="79">
        <v>5</v>
      </c>
      <c r="O288" s="80">
        <v>4039</v>
      </c>
      <c r="P288" s="80">
        <v>4037</v>
      </c>
      <c r="Q288" s="80">
        <v>4026</v>
      </c>
      <c r="R288" s="124">
        <f t="shared" si="55"/>
        <v>1.1499999999999999</v>
      </c>
      <c r="S288" s="88">
        <v>76</v>
      </c>
      <c r="T288" s="89">
        <v>2</v>
      </c>
      <c r="U288" s="88">
        <v>5</v>
      </c>
      <c r="V288">
        <f t="shared" si="56"/>
        <v>5</v>
      </c>
      <c r="W288" t="str" cm="1">
        <f t="array" ref="W288">"{5,1,"&amp;T288&amp;","&amp;_xlfn.CEILING.MATH(INDEX($E$5:$J$10,T288,V288)*R288,100)&amp;",0}"</f>
        <v>{5,1,2,232900,0}</v>
      </c>
      <c r="X288" t="str" cm="1">
        <f t="array" ref="X288">IF(U288=0,"","{5,1,"&amp;U288-3&amp;","&amp;INDEX($E$5:$J$10,U288,V288)/10&amp;",1}")</f>
        <v>{5,1,2,4,1}</v>
      </c>
      <c r="Y288" t="str">
        <f t="array" ref="Y288">[1]!LKnum(W288:X288)</f>
        <v>{{5,1,2,232900,0}|{5,1,2,4,1}}</v>
      </c>
      <c r="Z288">
        <v>0</v>
      </c>
      <c r="AA288">
        <f t="array" ref="AA288">INT(IF(U288=0,0,INDEX($E$20:$J$25,U288,V288))+INDEX($E$20:$J$25,T288,V288))</f>
        <v>303750</v>
      </c>
      <c r="AB288" t="str" cm="1">
        <f t="array" ref="AB288">INDEX(A$5:A$10,$T288)&amp;"&lt;color=#47d110&gt;"&amp;_xlfn.CEILING.MATH(INDEX($E$5:$J$10,T288,V288)*R288,100)&amp;"&lt;/color&gt;"</f>
        <v>防御+&lt;color=#47d110&gt;232900&lt;/color&gt;</v>
      </c>
      <c r="AC288" t="str" cm="1">
        <f t="array" ref="AC288">INDEX(B$5:B$10,$T288)&amp;"&lt;color=#47d110&gt;"&amp;_xlfn.CEILING.MATH(INDEX($E$5:$J$10,T288,V288)*R288,100)&amp;"&lt;/color&gt;"</f>
        <v>防禦+&lt;color=#47d110&gt;232900&lt;/color&gt;</v>
      </c>
      <c r="AD288" t="str" cm="1">
        <f t="array" ref="AD288">INDEX(C$5:C$10,$T288)&amp;"&lt;color=#47d110&gt;"&amp;_xlfn.CEILING.MATH(INDEX($E$5:$J$10,T288,V288)*R288,100)&amp;"&lt;/color&gt;"</f>
        <v>DEF+&lt;color=#47d110&gt;232900&lt;/color&gt;</v>
      </c>
      <c r="AE288" t="str">
        <f t="array" ref="AE288">IF($U288=0,"",","&amp;INDEX(A$5:A$10,$U288)&amp;INDEX($E$34:$J$39,$U288,$V288))</f>
        <v>,同时防御+&lt;color=#47d110&gt;4.0%&lt;/color&gt;</v>
      </c>
      <c r="AF288" t="str">
        <f t="array" ref="AF288">IF($U288=0,"",","&amp;INDEX(B$5:B$10,$U288)&amp;INDEX($E$34:$J$39,$U288,$V288))</f>
        <v>,同時防禦+&lt;color=#47d110&gt;4.0%&lt;/color&gt;</v>
      </c>
      <c r="AG288" t="str">
        <f t="array" ref="AG288">IF($U288=0,"",","&amp;INDEX(C$5:C$10,$U288)&amp;INDEX($E$34:$J$39,$U288,$V288))</f>
        <v>,And DEF+&lt;color=#47d110&gt;4.0%&lt;/color&gt;</v>
      </c>
      <c r="AH288" t="str">
        <f t="shared" si="50"/>
        <v>防御+&lt;color=#47d110&gt;232900&lt;/color&gt;,同时防御+&lt;color=#47d110&gt;4.0%&lt;/color&gt;</v>
      </c>
      <c r="AI288" t="str">
        <f t="shared" si="51"/>
        <v>防禦+&lt;color=#47d110&gt;232900&lt;/color&gt;,同時防禦+&lt;color=#47d110&gt;4.0%&lt;/color&gt;</v>
      </c>
      <c r="AJ288" t="str">
        <f t="shared" si="52"/>
        <v>DEF+&lt;color=#47d110&gt;232900&lt;/color&gt;,And DEF+&lt;color=#47d110&gt;4.0%&lt;/color&gt;</v>
      </c>
      <c r="AK288">
        <v>3000018</v>
      </c>
      <c r="AL288" t="str">
        <f>_xlfn.XLOOKUP(AK288,Sheet4!$E$50:$E$118,Sheet4!$F$50:$F$118,"",)</f>
        <v>,对血量低于30%目标伤害和治疗效果提高&lt;color=#47d110&gt;35%&lt;/color&gt;</v>
      </c>
      <c r="AM288" s="74" t="str">
        <f t="shared" si="53"/>
        <v>防御+&lt;color=#47d110&gt;232900&lt;/color&gt;,同时防御+&lt;color=#47d110&gt;4.0%&lt;/color&gt;,对血量低于30%目标伤害和治疗效果提高&lt;color=#47d110&gt;35%&lt;/color&gt;</v>
      </c>
      <c r="AN288" s="74" t="str">
        <f t="shared" si="54"/>
        <v>防禦+&lt;color=#47d110&gt;232900&lt;/color&gt;,同時防禦+&lt;color=#47d110&gt;4.0%&lt;/color&gt;,对血量低于30%目标伤害和治疗效果提高&lt;color=#47d110&gt;35%&lt;/color&gt;</v>
      </c>
      <c r="AO288" s="74" t="str">
        <f>AJ288&amp;_xlfn.XLOOKUP(AK288,Sheet4!$E$50:$E$118,Sheet4!$G$50:$G$118,"",)</f>
        <v>DEF+&lt;color=#47d110&gt;232900&lt;/color&gt;,And DEF+&lt;color=#47d110&gt;4.0%&lt;/color&gt;, with &lt;color=#47d110&gt;35%&lt;/color&gt; increase in damage and healing effects to targets below 30% HP</v>
      </c>
    </row>
    <row r="289" spans="12:41" x14ac:dyDescent="0.15">
      <c r="L289">
        <f t="shared" si="49"/>
        <v>50656</v>
      </c>
      <c r="M289">
        <v>6</v>
      </c>
      <c r="N289" s="79">
        <v>6</v>
      </c>
      <c r="O289" s="80">
        <v>4039</v>
      </c>
      <c r="P289" s="80">
        <v>4032</v>
      </c>
      <c r="Q289" s="80">
        <v>4005</v>
      </c>
      <c r="R289" s="124">
        <f t="shared" si="55"/>
        <v>1.1499999999999999</v>
      </c>
      <c r="S289" s="88">
        <v>65</v>
      </c>
      <c r="T289" s="89">
        <v>1</v>
      </c>
      <c r="U289" s="88">
        <v>4</v>
      </c>
      <c r="V289">
        <f t="shared" si="56"/>
        <v>5</v>
      </c>
      <c r="W289" t="str" cm="1">
        <f t="array" ref="W289">"{5,1,"&amp;T289&amp;","&amp;_xlfn.CEILING.MATH(INDEX($E$5:$J$10,T289,V289)*R289,100)&amp;",0}"</f>
        <v>{5,1,1,201300,0}</v>
      </c>
      <c r="X289" t="str" cm="1">
        <f t="array" ref="X289">IF(U289=0,"","{5,1,"&amp;U289-3&amp;","&amp;INDEX($E$5:$J$10,U289,V289)/10&amp;",1}")</f>
        <v>{5,1,1,4,1}</v>
      </c>
      <c r="Y289" t="str">
        <f t="array" ref="Y289">[1]!LKnum(W289:X289)</f>
        <v>{{5,1,1,201300,0}|{5,1,1,4,1}}</v>
      </c>
      <c r="Z289">
        <v>0</v>
      </c>
      <c r="AA289">
        <f t="array" ref="AA289">INT(IF(U289=0,0,INDEX($E$20:$J$25,U289,V289))+INDEX($E$20:$J$25,T289,V289))</f>
        <v>175000</v>
      </c>
      <c r="AB289" t="str" cm="1">
        <f t="array" ref="AB289">INDEX(A$5:A$10,$T289)&amp;"&lt;color=#47d110&gt;"&amp;_xlfn.CEILING.MATH(INDEX($E$5:$J$10,T289,V289)*R289,100)&amp;"&lt;/color&gt;"</f>
        <v>攻击+&lt;color=#47d110&gt;201300&lt;/color&gt;</v>
      </c>
      <c r="AC289" t="str" cm="1">
        <f t="array" ref="AC289">INDEX(B$5:B$10,$T289)&amp;"&lt;color=#47d110&gt;"&amp;_xlfn.CEILING.MATH(INDEX($E$5:$J$10,T289,V289)*R289,100)&amp;"&lt;/color&gt;"</f>
        <v>攻擊+&lt;color=#47d110&gt;201300&lt;/color&gt;</v>
      </c>
      <c r="AD289" t="str" cm="1">
        <f t="array" ref="AD289">INDEX(C$5:C$10,$T289)&amp;"&lt;color=#47d110&gt;"&amp;_xlfn.CEILING.MATH(INDEX($E$5:$J$10,T289,V289)*R289,100)&amp;"&lt;/color&gt;"</f>
        <v>ATK+&lt;color=#47d110&gt;201300&lt;/color&gt;</v>
      </c>
      <c r="AE289" t="str">
        <f t="array" ref="AE289">IF($U289=0,"",","&amp;INDEX(A$5:A$10,$U289)&amp;INDEX($E$34:$J$39,$U289,$V289))</f>
        <v>,同时攻击+&lt;color=#47d110&gt;4.0%&lt;/color&gt;</v>
      </c>
      <c r="AF289" t="str">
        <f t="array" ref="AF289">IF($U289=0,"",","&amp;INDEX(B$5:B$10,$U289)&amp;INDEX($E$34:$J$39,$U289,$V289))</f>
        <v>,同時攻擊+&lt;color=#47d110&gt;4.0%&lt;/color&gt;</v>
      </c>
      <c r="AG289" t="str">
        <f t="array" ref="AG289">IF($U289=0,"",","&amp;INDEX(C$5:C$10,$U289)&amp;INDEX($E$34:$J$39,$U289,$V289))</f>
        <v>,And ATK+&lt;color=#47d110&gt;4.0%&lt;/color&gt;</v>
      </c>
      <c r="AH289" t="str">
        <f t="shared" si="50"/>
        <v>攻击+&lt;color=#47d110&gt;201300&lt;/color&gt;,同时攻击+&lt;color=#47d110&gt;4.0%&lt;/color&gt;</v>
      </c>
      <c r="AI289" t="str">
        <f t="shared" si="51"/>
        <v>攻擊+&lt;color=#47d110&gt;201300&lt;/color&gt;,同時攻擊+&lt;color=#47d110&gt;4.0%&lt;/color&gt;</v>
      </c>
      <c r="AJ289" t="str">
        <f t="shared" si="52"/>
        <v>ATK+&lt;color=#47d110&gt;201300&lt;/color&gt;,And ATK+&lt;color=#47d110&gt;4.0%&lt;/color&gt;</v>
      </c>
      <c r="AK289">
        <v>3000024</v>
      </c>
      <c r="AL289" t="str">
        <f>_xlfn.XLOOKUP(AK289,Sheet4!$E$50:$E$118,Sheet4!$F$50:$F$118,"",)</f>
        <v>,上阵后技能冷却恢复速度提高&lt;color=#47d110&gt;30%&lt;/color&gt;持续10秒</v>
      </c>
      <c r="AM289" s="74" t="str">
        <f t="shared" si="53"/>
        <v>攻击+&lt;color=#47d110&gt;201300&lt;/color&gt;,同时攻击+&lt;color=#47d110&gt;4.0%&lt;/color&gt;,上阵后技能冷却恢复速度提高&lt;color=#47d110&gt;30%&lt;/color&gt;持续10秒</v>
      </c>
      <c r="AN289" s="74" t="str">
        <f t="shared" si="54"/>
        <v>攻擊+&lt;color=#47d110&gt;201300&lt;/color&gt;,同時攻擊+&lt;color=#47d110&gt;4.0%&lt;/color&gt;,上阵后技能冷却恢复速度提高&lt;color=#47d110&gt;30%&lt;/color&gt;持续10秒</v>
      </c>
      <c r="AO289" s="74" t="str">
        <f>AJ289&amp;_xlfn.XLOOKUP(AK289,Sheet4!$E$50:$E$118,Sheet4!$G$50:$G$118,"",)</f>
        <v>ATK+&lt;color=#47d110&gt;201300&lt;/color&gt;,And ATK+&lt;color=#47d110&gt;4.0%&lt;/color&gt;, with &lt;color=#47d110&gt;30%&lt;/color&gt; increase in skill CD recovery speed for 10 seconds</v>
      </c>
    </row>
    <row r="290" spans="12:41" x14ac:dyDescent="0.15">
      <c r="L290">
        <f t="shared" si="49"/>
        <v>50407</v>
      </c>
      <c r="M290">
        <v>7</v>
      </c>
      <c r="N290" s="79">
        <v>7</v>
      </c>
      <c r="O290" s="80">
        <v>4040</v>
      </c>
      <c r="P290" s="80">
        <v>4039</v>
      </c>
      <c r="Q290" s="80">
        <v>4038</v>
      </c>
      <c r="R290" s="124">
        <f t="shared" si="55"/>
        <v>1.1499999999999999</v>
      </c>
      <c r="S290" s="88">
        <v>40</v>
      </c>
      <c r="T290" s="89">
        <v>1</v>
      </c>
      <c r="U290" s="88">
        <v>4</v>
      </c>
      <c r="V290">
        <f t="shared" si="56"/>
        <v>5</v>
      </c>
      <c r="W290" t="str" cm="1">
        <f t="array" ref="W290">"{5,1,"&amp;T290&amp;","&amp;_xlfn.CEILING.MATH(INDEX($E$5:$J$10,T290,V290)*R290,100)&amp;",0}"</f>
        <v>{5,1,1,201300,0}</v>
      </c>
      <c r="X290" t="str" cm="1">
        <f t="array" ref="X290">IF(U290=0,"","{5,1,"&amp;U290-3&amp;","&amp;INDEX($E$5:$J$10,U290,V290)/10&amp;",1}")</f>
        <v>{5,1,1,4,1}</v>
      </c>
      <c r="Y290" t="str">
        <f t="array" ref="Y290">[1]!LKnum(W290:X290)</f>
        <v>{{5,1,1,201300,0}|{5,1,1,4,1}}</v>
      </c>
      <c r="Z290">
        <v>0</v>
      </c>
      <c r="AA290">
        <f t="array" ref="AA290">INT(IF(U290=0,0,INDEX($E$20:$J$25,U290,V290))+INDEX($E$20:$J$25,T290,V290))</f>
        <v>175000</v>
      </c>
      <c r="AB290" t="str" cm="1">
        <f t="array" ref="AB290">INDEX(A$5:A$10,$T290)&amp;"&lt;color=#47d110&gt;"&amp;_xlfn.CEILING.MATH(INDEX($E$5:$J$10,T290,V290)*R290,100)&amp;"&lt;/color&gt;"</f>
        <v>攻击+&lt;color=#47d110&gt;201300&lt;/color&gt;</v>
      </c>
      <c r="AC290" t="str" cm="1">
        <f t="array" ref="AC290">INDEX(B$5:B$10,$T290)&amp;"&lt;color=#47d110&gt;"&amp;_xlfn.CEILING.MATH(INDEX($E$5:$J$10,T290,V290)*R290,100)&amp;"&lt;/color&gt;"</f>
        <v>攻擊+&lt;color=#47d110&gt;201300&lt;/color&gt;</v>
      </c>
      <c r="AD290" t="str" cm="1">
        <f t="array" ref="AD290">INDEX(C$5:C$10,$T290)&amp;"&lt;color=#47d110&gt;"&amp;_xlfn.CEILING.MATH(INDEX($E$5:$J$10,T290,V290)*R290,100)&amp;"&lt;/color&gt;"</f>
        <v>ATK+&lt;color=#47d110&gt;201300&lt;/color&gt;</v>
      </c>
      <c r="AE290" t="str">
        <f t="array" ref="AE290">IF($U290=0,"",","&amp;INDEX(A$5:A$10,$U290)&amp;INDEX($E$34:$J$39,$U290,$V290))</f>
        <v>,同时攻击+&lt;color=#47d110&gt;4.0%&lt;/color&gt;</v>
      </c>
      <c r="AF290" t="str">
        <f t="array" ref="AF290">IF($U290=0,"",","&amp;INDEX(B$5:B$10,$U290)&amp;INDEX($E$34:$J$39,$U290,$V290))</f>
        <v>,同時攻擊+&lt;color=#47d110&gt;4.0%&lt;/color&gt;</v>
      </c>
      <c r="AG290" t="str">
        <f t="array" ref="AG290">IF($U290=0,"",","&amp;INDEX(C$5:C$10,$U290)&amp;INDEX($E$34:$J$39,$U290,$V290))</f>
        <v>,And ATK+&lt;color=#47d110&gt;4.0%&lt;/color&gt;</v>
      </c>
      <c r="AH290" t="str">
        <f t="shared" si="50"/>
        <v>攻击+&lt;color=#47d110&gt;201300&lt;/color&gt;,同时攻击+&lt;color=#47d110&gt;4.0%&lt;/color&gt;</v>
      </c>
      <c r="AI290" t="str">
        <f t="shared" si="51"/>
        <v>攻擊+&lt;color=#47d110&gt;201300&lt;/color&gt;,同時攻擊+&lt;color=#47d110&gt;4.0%&lt;/color&gt;</v>
      </c>
      <c r="AJ290" t="str">
        <f t="shared" si="52"/>
        <v>ATK+&lt;color=#47d110&gt;201300&lt;/color&gt;,And ATK+&lt;color=#47d110&gt;4.0%&lt;/color&gt;</v>
      </c>
      <c r="AK290">
        <v>3000030</v>
      </c>
      <c r="AL290" t="str">
        <f>_xlfn.XLOOKUP(AK290,Sheet4!$E$50:$E$118,Sheet4!$F$50:$F$118,"",)</f>
        <v>,伤害和治疗的暴击和暴击效果提升&lt;color=#47d110&gt;18%&lt;/color&gt;</v>
      </c>
      <c r="AM290" s="74" t="str">
        <f t="shared" si="53"/>
        <v>攻击+&lt;color=#47d110&gt;201300&lt;/color&gt;,同时攻击+&lt;color=#47d110&gt;4.0%&lt;/color&gt;,伤害和治疗的暴击和暴击效果提升&lt;color=#47d110&gt;18%&lt;/color&gt;</v>
      </c>
      <c r="AN290" s="74" t="str">
        <f t="shared" si="54"/>
        <v>攻擊+&lt;color=#47d110&gt;201300&lt;/color&gt;,同時攻擊+&lt;color=#47d110&gt;4.0%&lt;/color&gt;,伤害和治疗的暴击和暴击效果提升&lt;color=#47d110&gt;18%&lt;/color&gt;</v>
      </c>
      <c r="AO290" s="74" t="str">
        <f>AJ290&amp;_xlfn.XLOOKUP(AK290,Sheet4!$E$50:$E$118,Sheet4!$G$50:$G$118,"",)</f>
        <v>ATK+&lt;color=#47d110&gt;201300&lt;/color&gt;,And ATK+&lt;color=#47d110&gt;4.0%&lt;/color&gt;, with &lt;color=#47d110&gt;18%&lt;/color&gt; increase in CRT damange and CRT healing effects</v>
      </c>
    </row>
    <row r="291" spans="12:41" x14ac:dyDescent="0.15">
      <c r="L291">
        <f t="shared" si="49"/>
        <v>50158</v>
      </c>
      <c r="M291">
        <v>8</v>
      </c>
      <c r="N291" s="79">
        <v>8</v>
      </c>
      <c r="O291" s="80">
        <v>4023</v>
      </c>
      <c r="P291" s="80">
        <v>4016</v>
      </c>
      <c r="Q291" s="80">
        <v>4004</v>
      </c>
      <c r="R291" s="124">
        <f t="shared" si="55"/>
        <v>1.1499999999999999</v>
      </c>
      <c r="S291" s="88">
        <v>15</v>
      </c>
      <c r="T291" s="89">
        <v>1</v>
      </c>
      <c r="U291" s="88">
        <v>4</v>
      </c>
      <c r="V291">
        <f t="shared" si="56"/>
        <v>5</v>
      </c>
      <c r="W291" t="str" cm="1">
        <f t="array" ref="W291">"{5,1,"&amp;T291&amp;","&amp;_xlfn.CEILING.MATH(INDEX($E$5:$J$10,T291,V291)*R291,100)&amp;",0}"</f>
        <v>{5,1,1,201300,0}</v>
      </c>
      <c r="X291" t="str" cm="1">
        <f t="array" ref="X291">IF(U291=0,"","{5,1,"&amp;U291-3&amp;","&amp;INDEX($E$5:$J$10,U291,V291)/10&amp;",1}")</f>
        <v>{5,1,1,4,1}</v>
      </c>
      <c r="Y291" t="str">
        <f t="array" ref="Y291">[1]!LKnum(W291:X291)</f>
        <v>{{5,1,1,201300,0}|{5,1,1,4,1}}</v>
      </c>
      <c r="Z291">
        <v>0</v>
      </c>
      <c r="AA291">
        <f t="array" ref="AA291">INT(IF(U291=0,0,INDEX($E$20:$J$25,U291,V291))+INDEX($E$20:$J$25,T291,V291))</f>
        <v>175000</v>
      </c>
      <c r="AB291" t="str" cm="1">
        <f t="array" ref="AB291">INDEX(A$5:A$10,$T291)&amp;"&lt;color=#47d110&gt;"&amp;_xlfn.CEILING.MATH(INDEX($E$5:$J$10,T291,V291)*R291,100)&amp;"&lt;/color&gt;"</f>
        <v>攻击+&lt;color=#47d110&gt;201300&lt;/color&gt;</v>
      </c>
      <c r="AC291" t="str" cm="1">
        <f t="array" ref="AC291">INDEX(B$5:B$10,$T291)&amp;"&lt;color=#47d110&gt;"&amp;_xlfn.CEILING.MATH(INDEX($E$5:$J$10,T291,V291)*R291,100)&amp;"&lt;/color&gt;"</f>
        <v>攻擊+&lt;color=#47d110&gt;201300&lt;/color&gt;</v>
      </c>
      <c r="AD291" t="str" cm="1">
        <f t="array" ref="AD291">INDEX(C$5:C$10,$T291)&amp;"&lt;color=#47d110&gt;"&amp;_xlfn.CEILING.MATH(INDEX($E$5:$J$10,T291,V291)*R291,100)&amp;"&lt;/color&gt;"</f>
        <v>ATK+&lt;color=#47d110&gt;201300&lt;/color&gt;</v>
      </c>
      <c r="AE291" t="str">
        <f t="array" ref="AE291">IF($U291=0,"",","&amp;INDEX(A$5:A$10,$U291)&amp;INDEX($E$34:$J$39,$U291,$V291))</f>
        <v>,同时攻击+&lt;color=#47d110&gt;4.0%&lt;/color&gt;</v>
      </c>
      <c r="AF291" t="str">
        <f t="array" ref="AF291">IF($U291=0,"",","&amp;INDEX(B$5:B$10,$U291)&amp;INDEX($E$34:$J$39,$U291,$V291))</f>
        <v>,同時攻擊+&lt;color=#47d110&gt;4.0%&lt;/color&gt;</v>
      </c>
      <c r="AG291" t="str">
        <f t="array" ref="AG291">IF($U291=0,"",","&amp;INDEX(C$5:C$10,$U291)&amp;INDEX($E$34:$J$39,$U291,$V291))</f>
        <v>,And ATK+&lt;color=#47d110&gt;4.0%&lt;/color&gt;</v>
      </c>
      <c r="AH291" t="str">
        <f t="shared" si="50"/>
        <v>攻击+&lt;color=#47d110&gt;201300&lt;/color&gt;,同时攻击+&lt;color=#47d110&gt;4.0%&lt;/color&gt;</v>
      </c>
      <c r="AI291" t="str">
        <f t="shared" si="51"/>
        <v>攻擊+&lt;color=#47d110&gt;201300&lt;/color&gt;,同時攻擊+&lt;color=#47d110&gt;4.0%&lt;/color&gt;</v>
      </c>
      <c r="AJ291" t="str">
        <f t="shared" si="52"/>
        <v>ATK+&lt;color=#47d110&gt;201300&lt;/color&gt;,And ATK+&lt;color=#47d110&gt;4.0%&lt;/color&gt;</v>
      </c>
      <c r="AK291">
        <v>3000033</v>
      </c>
      <c r="AL291" t="str">
        <f>_xlfn.XLOOKUP(AK291,Sheet4!$E$50:$E$118,Sheet4!$F$50:$F$118,"",)</f>
        <v>,造成伤害&lt;color=#47d110&gt;12%&lt;/color&gt;为致死伤害</v>
      </c>
      <c r="AM291" s="74" t="str">
        <f t="shared" si="53"/>
        <v>攻击+&lt;color=#47d110&gt;201300&lt;/color&gt;,同时攻击+&lt;color=#47d110&gt;4.0%&lt;/color&gt;,造成伤害&lt;color=#47d110&gt;12%&lt;/color&gt;为致死伤害</v>
      </c>
      <c r="AN291" s="74" t="str">
        <f t="shared" si="54"/>
        <v>攻擊+&lt;color=#47d110&gt;201300&lt;/color&gt;,同時攻擊+&lt;color=#47d110&gt;4.0%&lt;/color&gt;,造成伤害&lt;color=#47d110&gt;12%&lt;/color&gt;为致死伤害</v>
      </c>
      <c r="AO291" s="74" t="str">
        <f>AJ291&amp;_xlfn.XLOOKUP(AK291,Sheet4!$E$50:$E$118,Sheet4!$G$50:$G$118,"",)</f>
        <v>ATK+&lt;color=#47d110&gt;201300&lt;/color&gt;,And ATK+&lt;color=#47d110&gt;4.0%&lt;/color&gt;, with &lt;color=#47d110&gt;12%&lt;/color&gt; chance of causing fatal damage</v>
      </c>
    </row>
    <row r="292" spans="12:41" x14ac:dyDescent="0.15">
      <c r="L292">
        <f t="shared" si="49"/>
        <v>50069</v>
      </c>
      <c r="M292">
        <v>9</v>
      </c>
      <c r="N292" s="81">
        <v>9</v>
      </c>
      <c r="O292" s="80">
        <v>4000</v>
      </c>
      <c r="P292" s="80">
        <v>2016</v>
      </c>
      <c r="Q292" s="80"/>
      <c r="R292" s="124">
        <f t="shared" si="55"/>
        <v>0.45</v>
      </c>
      <c r="S292" s="88">
        <v>6</v>
      </c>
      <c r="T292" s="89">
        <v>2</v>
      </c>
      <c r="U292" s="88">
        <v>0</v>
      </c>
      <c r="V292">
        <f t="shared" si="56"/>
        <v>5</v>
      </c>
      <c r="W292" t="str" cm="1">
        <f t="array" ref="W292">"{5,1,"&amp;T292&amp;","&amp;_xlfn.CEILING.MATH(INDEX($E$5:$J$10,T292,V292)*R292,100)&amp;",0}"</f>
        <v>{5,1,2,91200,0}</v>
      </c>
      <c r="X292" t="str" cm="1">
        <f t="array" ref="X292">IF(U292=0,"","{5,1,"&amp;U292-3&amp;","&amp;INDEX($E$5:$J$10,U292,V292)/10&amp;",1}")</f>
        <v/>
      </c>
      <c r="Y292" t="str">
        <f t="array" ref="Y292">[1]!LKnum(W292:X292)</f>
        <v>{{5,1,2,91200,0}}</v>
      </c>
      <c r="Z292">
        <v>0</v>
      </c>
      <c r="AA292">
        <f t="array" ref="AA292">INT(IF(U292=0,0,INDEX($E$20:$J$25,U292,V292))+INDEX($E$20:$J$25,T292,V292))</f>
        <v>303750</v>
      </c>
      <c r="AB292" t="str" cm="1">
        <f t="array" ref="AB292">INDEX(A$5:A$10,$T292)&amp;"&lt;color=#47d110&gt;"&amp;_xlfn.CEILING.MATH(INDEX($E$5:$J$10,T292,V292)*R292,100)&amp;"&lt;/color&gt;"</f>
        <v>防御+&lt;color=#47d110&gt;91200&lt;/color&gt;</v>
      </c>
      <c r="AC292" t="str" cm="1">
        <f t="array" ref="AC292">INDEX(B$5:B$10,$T292)&amp;"&lt;color=#47d110&gt;"&amp;_xlfn.CEILING.MATH(INDEX($E$5:$J$10,T292,V292)*R292,100)&amp;"&lt;/color&gt;"</f>
        <v>防禦+&lt;color=#47d110&gt;91200&lt;/color&gt;</v>
      </c>
      <c r="AD292" t="str" cm="1">
        <f t="array" ref="AD292">INDEX(C$5:C$10,$T292)&amp;"&lt;color=#47d110&gt;"&amp;_xlfn.CEILING.MATH(INDEX($E$5:$J$10,T292,V292)*R292,100)&amp;"&lt;/color&gt;"</f>
        <v>DEF+&lt;color=#47d110&gt;91200&lt;/color&gt;</v>
      </c>
      <c r="AE292" t="str">
        <f t="array" ref="AE292">IF($U292=0,"",","&amp;INDEX(A$5:A$10,$U292)&amp;INDEX($E$34:$J$39,$U292,$V292))</f>
        <v/>
      </c>
      <c r="AF292" t="str">
        <f t="array" ref="AF292">IF($U292=0,"",","&amp;INDEX(B$5:B$10,$U292)&amp;INDEX($E$34:$J$39,$U292,$V292))</f>
        <v/>
      </c>
      <c r="AG292" t="str">
        <f t="array" ref="AG292">IF($U292=0,"",","&amp;INDEX(C$5:C$10,$U292)&amp;INDEX($E$34:$J$39,$U292,$V292))</f>
        <v/>
      </c>
      <c r="AH292" t="str">
        <f t="shared" si="50"/>
        <v>防御+&lt;color=#47d110&gt;91200&lt;/color&gt;</v>
      </c>
      <c r="AI292" t="str">
        <f t="shared" si="51"/>
        <v>防禦+&lt;color=#47d110&gt;91200&lt;/color&gt;</v>
      </c>
      <c r="AJ292" t="str">
        <f t="shared" si="52"/>
        <v>DEF+&lt;color=#47d110&gt;91200&lt;/color&gt;</v>
      </c>
      <c r="AK292">
        <v>3000036</v>
      </c>
      <c r="AL292" t="str">
        <f>_xlfn.XLOOKUP(AK292,Sheet4!$E$50:$E$118,Sheet4!$F$50:$F$118,"",)</f>
        <v>,对流血目标造成伤害提高&lt;color=#47d110&gt;10%&lt;/color&gt;</v>
      </c>
      <c r="AM292" s="74" t="str">
        <f t="shared" si="53"/>
        <v>防御+&lt;color=#47d110&gt;91200&lt;/color&gt;,对流血目标造成伤害提高&lt;color=#47d110&gt;10%&lt;/color&gt;</v>
      </c>
      <c r="AN292" s="74" t="str">
        <f t="shared" si="54"/>
        <v>防禦+&lt;color=#47d110&gt;91200&lt;/color&gt;,对流血目标造成伤害提高&lt;color=#47d110&gt;10%&lt;/color&gt;</v>
      </c>
      <c r="AO292" s="74" t="str">
        <f>AJ292&amp;_xlfn.XLOOKUP(AK292,Sheet4!$E$50:$E$118,Sheet4!$G$50:$G$118,"",)</f>
        <v>DEF+&lt;color=#47d110&gt;91200&lt;/color&gt;, with &lt;color=#47d110&gt;10%&lt;/color&gt; damage increase to bleeding targets</v>
      </c>
    </row>
    <row r="293" spans="12:41" x14ac:dyDescent="0.15">
      <c r="L293">
        <f t="shared" si="49"/>
        <v>53710</v>
      </c>
      <c r="M293">
        <v>10</v>
      </c>
      <c r="N293" s="79">
        <v>10</v>
      </c>
      <c r="O293" s="80">
        <v>4036</v>
      </c>
      <c r="P293" s="80">
        <v>4027</v>
      </c>
      <c r="Q293" s="80">
        <v>4007</v>
      </c>
      <c r="R293" s="124">
        <f t="shared" si="55"/>
        <v>1.1499999999999999</v>
      </c>
      <c r="S293" s="88">
        <v>37</v>
      </c>
      <c r="T293" s="89">
        <v>3</v>
      </c>
      <c r="U293" s="88">
        <v>6</v>
      </c>
      <c r="V293">
        <f t="shared" si="56"/>
        <v>5</v>
      </c>
      <c r="W293" t="str" cm="1">
        <f t="array" ref="W293">"{5,1,"&amp;T293&amp;","&amp;_xlfn.CEILING.MATH(INDEX($E$5:$J$10,T293,V293)*R293,100)&amp;",0}"</f>
        <v>{5,1,3,1667500,0}</v>
      </c>
      <c r="X293" t="str" cm="1">
        <f t="array" ref="X293">IF(U293=0,"","{5,1,"&amp;U293-3&amp;","&amp;INDEX($E$5:$J$10,U293,V293)/10&amp;",1}")</f>
        <v>{5,1,3,4,1}</v>
      </c>
      <c r="Y293" t="str">
        <f t="array" ref="Y293">[1]!LKnum(W293:X293)</f>
        <v>{{5,1,3,1667500,0}|{5,1,3,4,1}}</v>
      </c>
      <c r="Z293">
        <v>0</v>
      </c>
      <c r="AA293">
        <f t="array" ref="AA293">INT(IF(U293=0,0,INDEX($E$20:$J$25,U293,V293))+INDEX($E$20:$J$25,T293,V293))</f>
        <v>188500</v>
      </c>
      <c r="AB293" t="str" cm="1">
        <f t="array" ref="AB293">INDEX(A$5:A$10,$T293)&amp;"&lt;color=#47d110&gt;"&amp;_xlfn.CEILING.MATH(INDEX($E$5:$J$10,T293,V293)*R293,100)&amp;"&lt;/color&gt;"</f>
        <v>血量+&lt;color=#47d110&gt;1667500&lt;/color&gt;</v>
      </c>
      <c r="AC293" t="str" cm="1">
        <f t="array" ref="AC293">INDEX(B$5:B$10,$T293)&amp;"&lt;color=#47d110&gt;"&amp;_xlfn.CEILING.MATH(INDEX($E$5:$J$10,T293,V293)*R293,100)&amp;"&lt;/color&gt;"</f>
        <v>血量+&lt;color=#47d110&gt;1667500&lt;/color&gt;</v>
      </c>
      <c r="AD293" t="str" cm="1">
        <f t="array" ref="AD293">INDEX(C$5:C$10,$T293)&amp;"&lt;color=#47d110&gt;"&amp;_xlfn.CEILING.MATH(INDEX($E$5:$J$10,T293,V293)*R293,100)&amp;"&lt;/color&gt;"</f>
        <v>HP+&lt;color=#47d110&gt;1667500&lt;/color&gt;</v>
      </c>
      <c r="AE293" t="str">
        <f t="array" ref="AE293">IF($U293=0,"",","&amp;INDEX(A$5:A$10,$U293)&amp;INDEX($E$34:$J$39,$U293,$V293))</f>
        <v>,同时血量+&lt;color=#47d110&gt;4.0%&lt;/color&gt;</v>
      </c>
      <c r="AF293" t="str">
        <f t="array" ref="AF293">IF($U293=0,"",","&amp;INDEX(B$5:B$10,$U293)&amp;INDEX($E$34:$J$39,$U293,$V293))</f>
        <v>,同時血量+&lt;color=#47d110&gt;4.0%&lt;/color&gt;</v>
      </c>
      <c r="AG293" t="str">
        <f t="array" ref="AG293">IF($U293=0,"",","&amp;INDEX(C$5:C$10,$U293)&amp;INDEX($E$34:$J$39,$U293,$V293))</f>
        <v>,And HP+&lt;color=#47d110&gt;4.0%&lt;/color&gt;</v>
      </c>
      <c r="AH293" t="str">
        <f t="shared" si="50"/>
        <v>血量+&lt;color=#47d110&gt;1667500&lt;/color&gt;,同时血量+&lt;color=#47d110&gt;4.0%&lt;/color&gt;</v>
      </c>
      <c r="AI293" t="str">
        <f t="shared" si="51"/>
        <v>血量+&lt;color=#47d110&gt;1667500&lt;/color&gt;,同時血量+&lt;color=#47d110&gt;4.0%&lt;/color&gt;</v>
      </c>
      <c r="AJ293" t="str">
        <f t="shared" si="52"/>
        <v>HP+&lt;color=#47d110&gt;1667500&lt;/color&gt;,And HP+&lt;color=#47d110&gt;4.0%&lt;/color&gt;</v>
      </c>
      <c r="AK293">
        <v>3000039</v>
      </c>
      <c r="AL293" t="str">
        <f>_xlfn.XLOOKUP(AK293,Sheet4!$E$50:$E$118,Sheet4!$F$50:$F$118,"",)</f>
        <v>,受到伤害降低&lt;color=#47d110&gt;16%&lt;/color&gt;</v>
      </c>
      <c r="AM293" s="74" t="str">
        <f t="shared" si="53"/>
        <v>血量+&lt;color=#47d110&gt;1667500&lt;/color&gt;,同时血量+&lt;color=#47d110&gt;4.0%&lt;/color&gt;,受到伤害降低&lt;color=#47d110&gt;16%&lt;/color&gt;</v>
      </c>
      <c r="AN293" s="74" t="str">
        <f t="shared" si="54"/>
        <v>血量+&lt;color=#47d110&gt;1667500&lt;/color&gt;,同時血量+&lt;color=#47d110&gt;4.0%&lt;/color&gt;,受到伤害降低&lt;color=#47d110&gt;16%&lt;/color&gt;</v>
      </c>
      <c r="AO293" s="74" t="str">
        <f>AJ293&amp;_xlfn.XLOOKUP(AK293,Sheet4!$E$50:$E$118,Sheet4!$G$50:$G$118,"",)</f>
        <v>HP+&lt;color=#47d110&gt;1667500&lt;/color&gt;,And HP+&lt;color=#47d110&gt;4.0%&lt;/color&gt;, with &lt;color=#47d110&gt;16%&lt;/color&gt; decrease in damage taken</v>
      </c>
    </row>
    <row r="294" spans="12:41" x14ac:dyDescent="0.15">
      <c r="L294">
        <f t="shared" si="49"/>
        <v>51511</v>
      </c>
      <c r="M294">
        <v>11</v>
      </c>
      <c r="N294" s="81">
        <v>11</v>
      </c>
      <c r="O294" s="80">
        <v>4038</v>
      </c>
      <c r="P294" s="80">
        <v>4025</v>
      </c>
      <c r="Q294" s="80">
        <v>4002</v>
      </c>
      <c r="R294" s="124">
        <f t="shared" si="55"/>
        <v>1.1499999999999999</v>
      </c>
      <c r="S294" s="88">
        <v>15</v>
      </c>
      <c r="T294" s="89">
        <v>3</v>
      </c>
      <c r="U294" s="88">
        <v>6</v>
      </c>
      <c r="V294">
        <f t="shared" si="56"/>
        <v>5</v>
      </c>
      <c r="W294" t="str" cm="1">
        <f t="array" ref="W294">"{5,1,"&amp;T294&amp;","&amp;_xlfn.CEILING.MATH(INDEX($E$5:$J$10,T294,V294)*R294,100)&amp;",0}"</f>
        <v>{5,1,3,1667500,0}</v>
      </c>
      <c r="X294" t="str" cm="1">
        <f t="array" ref="X294">IF(U294=0,"","{5,1,"&amp;U294-3&amp;","&amp;INDEX($E$5:$J$10,U294,V294)/10&amp;",1}")</f>
        <v>{5,1,3,4,1}</v>
      </c>
      <c r="Y294" t="str">
        <f t="array" ref="Y294">[1]!LKnum(W294:X294)</f>
        <v>{{5,1,3,1667500,0}|{5,1,3,4,1}}</v>
      </c>
      <c r="Z294">
        <v>0</v>
      </c>
      <c r="AA294">
        <f t="array" ref="AA294">INT(IF(U294=0,0,INDEX($E$20:$J$25,U294,V294))+INDEX($E$20:$J$25,T294,V294))</f>
        <v>188500</v>
      </c>
      <c r="AB294" t="str" cm="1">
        <f t="array" ref="AB294">INDEX(A$5:A$10,$T294)&amp;"&lt;color=#47d110&gt;"&amp;_xlfn.CEILING.MATH(INDEX($E$5:$J$10,T294,V294)*R294,100)&amp;"&lt;/color&gt;"</f>
        <v>血量+&lt;color=#47d110&gt;1667500&lt;/color&gt;</v>
      </c>
      <c r="AC294" t="str" cm="1">
        <f t="array" ref="AC294">INDEX(B$5:B$10,$T294)&amp;"&lt;color=#47d110&gt;"&amp;_xlfn.CEILING.MATH(INDEX($E$5:$J$10,T294,V294)*R294,100)&amp;"&lt;/color&gt;"</f>
        <v>血量+&lt;color=#47d110&gt;1667500&lt;/color&gt;</v>
      </c>
      <c r="AD294" t="str" cm="1">
        <f t="array" ref="AD294">INDEX(C$5:C$10,$T294)&amp;"&lt;color=#47d110&gt;"&amp;_xlfn.CEILING.MATH(INDEX($E$5:$J$10,T294,V294)*R294,100)&amp;"&lt;/color&gt;"</f>
        <v>HP+&lt;color=#47d110&gt;1667500&lt;/color&gt;</v>
      </c>
      <c r="AE294" t="str">
        <f t="array" ref="AE294">IF($U294=0,"",","&amp;INDEX(A$5:A$10,$U294)&amp;INDEX($E$34:$J$39,$U294,$V294))</f>
        <v>,同时血量+&lt;color=#47d110&gt;4.0%&lt;/color&gt;</v>
      </c>
      <c r="AF294" t="str">
        <f t="array" ref="AF294">IF($U294=0,"",","&amp;INDEX(B$5:B$10,$U294)&amp;INDEX($E$34:$J$39,$U294,$V294))</f>
        <v>,同時血量+&lt;color=#47d110&gt;4.0%&lt;/color&gt;</v>
      </c>
      <c r="AG294" t="str">
        <f t="array" ref="AG294">IF($U294=0,"",","&amp;INDEX(C$5:C$10,$U294)&amp;INDEX($E$34:$J$39,$U294,$V294))</f>
        <v>,And HP+&lt;color=#47d110&gt;4.0%&lt;/color&gt;</v>
      </c>
      <c r="AH294" t="str">
        <f t="shared" si="50"/>
        <v>血量+&lt;color=#47d110&gt;1667500&lt;/color&gt;,同时血量+&lt;color=#47d110&gt;4.0%&lt;/color&gt;</v>
      </c>
      <c r="AI294" t="str">
        <f t="shared" si="51"/>
        <v>血量+&lt;color=#47d110&gt;1667500&lt;/color&gt;,同時血量+&lt;color=#47d110&gt;4.0%&lt;/color&gt;</v>
      </c>
      <c r="AJ294" t="str">
        <f t="shared" si="52"/>
        <v>HP+&lt;color=#47d110&gt;1667500&lt;/color&gt;,And HP+&lt;color=#47d110&gt;4.0%&lt;/color&gt;</v>
      </c>
      <c r="AK294">
        <v>3000042</v>
      </c>
      <c r="AL294" t="str">
        <f>_xlfn.XLOOKUP(AK294,Sheet4!$E$50:$E$118,Sheet4!$F$50:$F$118,"",)</f>
        <v>,普通攻击有6%概率造成&lt;color=#47d110&gt;200%&lt;/color&gt;伤害</v>
      </c>
      <c r="AM294" s="74" t="str">
        <f t="shared" si="53"/>
        <v>血量+&lt;color=#47d110&gt;1667500&lt;/color&gt;,同时血量+&lt;color=#47d110&gt;4.0%&lt;/color&gt;,普通攻击有6%概率造成&lt;color=#47d110&gt;200%&lt;/color&gt;伤害</v>
      </c>
      <c r="AN294" s="74" t="str">
        <f t="shared" si="54"/>
        <v>血量+&lt;color=#47d110&gt;1667500&lt;/color&gt;,同時血量+&lt;color=#47d110&gt;4.0%&lt;/color&gt;,普通攻击有6%概率造成&lt;color=#47d110&gt;200%&lt;/color&gt;伤害</v>
      </c>
      <c r="AO294" s="74" t="str">
        <f>AJ294&amp;_xlfn.XLOOKUP(AK294,Sheet4!$E$50:$E$118,Sheet4!$G$50:$G$118,"",)</f>
        <v>HP+&lt;color=#47d110&gt;1667500&lt;/color&gt;,And HP+&lt;color=#47d110&gt;4.0%&lt;/color&gt;, with 6% chance of causing &lt;color=#47d110&gt;200%&lt;/color&gt; damage with basic attacks</v>
      </c>
    </row>
    <row r="295" spans="12:41" x14ac:dyDescent="0.15">
      <c r="L295">
        <f t="shared" si="49"/>
        <v>50612</v>
      </c>
      <c r="M295">
        <v>12</v>
      </c>
      <c r="N295" s="79">
        <v>12</v>
      </c>
      <c r="O295" s="80">
        <v>4030</v>
      </c>
      <c r="P295" s="80">
        <v>3008</v>
      </c>
      <c r="Q295" s="80"/>
      <c r="R295" s="124">
        <f t="shared" si="55"/>
        <v>0.7</v>
      </c>
      <c r="S295" s="88">
        <v>6</v>
      </c>
      <c r="T295" s="89">
        <v>1</v>
      </c>
      <c r="U295" s="88">
        <v>0</v>
      </c>
      <c r="V295">
        <f t="shared" si="56"/>
        <v>5</v>
      </c>
      <c r="W295" t="str" cm="1">
        <f t="array" ref="W295">"{5,1,"&amp;T295&amp;","&amp;_xlfn.CEILING.MATH(INDEX($E$5:$J$10,T295,V295)*R295,100)&amp;",0}"</f>
        <v>{5,1,1,122500,0}</v>
      </c>
      <c r="X295" t="str" cm="1">
        <f t="array" ref="X295">IF(U295=0,"","{5,1,"&amp;U295-3&amp;","&amp;INDEX($E$5:$J$10,U295,V295)/10&amp;",1}")</f>
        <v/>
      </c>
      <c r="Y295" t="str">
        <f t="array" ref="Y295">[1]!LKnum(W295:X295)</f>
        <v>{{5,1,1,122500,0}}</v>
      </c>
      <c r="Z295">
        <v>0</v>
      </c>
      <c r="AA295">
        <f t="array" ref="AA295">INT(IF(U295=0,0,INDEX($E$20:$J$25,U295,V295))+INDEX($E$20:$J$25,T295,V295))</f>
        <v>175000</v>
      </c>
      <c r="AB295" t="str" cm="1">
        <f t="array" ref="AB295">INDEX(A$5:A$10,$T295)&amp;"&lt;color=#47d110&gt;"&amp;_xlfn.CEILING.MATH(INDEX($E$5:$J$10,T295,V295)*R295,100)&amp;"&lt;/color&gt;"</f>
        <v>攻击+&lt;color=#47d110&gt;122500&lt;/color&gt;</v>
      </c>
      <c r="AC295" t="str" cm="1">
        <f t="array" ref="AC295">INDEX(B$5:B$10,$T295)&amp;"&lt;color=#47d110&gt;"&amp;_xlfn.CEILING.MATH(INDEX($E$5:$J$10,T295,V295)*R295,100)&amp;"&lt;/color&gt;"</f>
        <v>攻擊+&lt;color=#47d110&gt;122500&lt;/color&gt;</v>
      </c>
      <c r="AD295" t="str" cm="1">
        <f t="array" ref="AD295">INDEX(C$5:C$10,$T295)&amp;"&lt;color=#47d110&gt;"&amp;_xlfn.CEILING.MATH(INDEX($E$5:$J$10,T295,V295)*R295,100)&amp;"&lt;/color&gt;"</f>
        <v>ATK+&lt;color=#47d110&gt;122500&lt;/color&gt;</v>
      </c>
      <c r="AE295" t="str">
        <f t="array" ref="AE295">IF($U295=0,"",","&amp;INDEX(A$5:A$10,$U295)&amp;INDEX($E$34:$J$39,$U295,$V295))</f>
        <v/>
      </c>
      <c r="AF295" t="str">
        <f t="array" ref="AF295">IF($U295=0,"",","&amp;INDEX(B$5:B$10,$U295)&amp;INDEX($E$34:$J$39,$U295,$V295))</f>
        <v/>
      </c>
      <c r="AG295" t="str">
        <f t="array" ref="AG295">IF($U295=0,"",","&amp;INDEX(C$5:C$10,$U295)&amp;INDEX($E$34:$J$39,$U295,$V295))</f>
        <v/>
      </c>
      <c r="AH295" t="str">
        <f t="shared" si="50"/>
        <v>攻击+&lt;color=#47d110&gt;122500&lt;/color&gt;</v>
      </c>
      <c r="AI295" t="str">
        <f t="shared" si="51"/>
        <v>攻擊+&lt;color=#47d110&gt;122500&lt;/color&gt;</v>
      </c>
      <c r="AJ295" t="str">
        <f t="shared" si="52"/>
        <v>ATK+&lt;color=#47d110&gt;122500&lt;/color&gt;</v>
      </c>
      <c r="AK295">
        <v>3000045</v>
      </c>
      <c r="AL295" t="str">
        <f>_xlfn.XLOOKUP(AK295,Sheet4!$E$50:$E$118,Sheet4!$F$50:$F$118,"",)</f>
        <v>,攻击附带&lt;color=#47d110&gt;10%&lt;/color&gt;护甲穿透</v>
      </c>
      <c r="AM295" s="74" t="str">
        <f t="shared" si="53"/>
        <v>攻击+&lt;color=#47d110&gt;122500&lt;/color&gt;,攻击附带&lt;color=#47d110&gt;10%&lt;/color&gt;护甲穿透</v>
      </c>
      <c r="AN295" s="74" t="str">
        <f t="shared" si="54"/>
        <v>攻擊+&lt;color=#47d110&gt;122500&lt;/color&gt;,攻击附带&lt;color=#47d110&gt;10%&lt;/color&gt;护甲穿透</v>
      </c>
      <c r="AO295" s="74" t="str">
        <f>AJ295&amp;_xlfn.XLOOKUP(AK295,Sheet4!$E$50:$E$118,Sheet4!$G$50:$G$118,"",)</f>
        <v>ATK+&lt;color=#47d110&gt;122500&lt;/color&gt;, with &lt;color=#47d110&gt;10%&lt;/color&gt; armor penetration in attacks</v>
      </c>
    </row>
    <row r="296" spans="12:41" x14ac:dyDescent="0.15">
      <c r="L296">
        <f t="shared" si="49"/>
        <v>52113</v>
      </c>
      <c r="M296">
        <v>13</v>
      </c>
      <c r="N296" s="81">
        <v>13</v>
      </c>
      <c r="O296" s="80">
        <v>4031</v>
      </c>
      <c r="P296" s="80">
        <v>4028</v>
      </c>
      <c r="Q296" s="80"/>
      <c r="R296" s="124">
        <f t="shared" si="55"/>
        <v>0.8</v>
      </c>
      <c r="S296" s="88">
        <v>21</v>
      </c>
      <c r="T296" s="89">
        <v>2</v>
      </c>
      <c r="U296" s="88">
        <v>0</v>
      </c>
      <c r="V296">
        <f t="shared" si="56"/>
        <v>5</v>
      </c>
      <c r="W296" t="str" cm="1">
        <f t="array" ref="W296">"{5,1,"&amp;T296&amp;","&amp;_xlfn.CEILING.MATH(INDEX($E$5:$J$10,T296,V296)*R296,100)&amp;",0}"</f>
        <v>{5,1,2,162000,0}</v>
      </c>
      <c r="X296" t="str" cm="1">
        <f t="array" ref="X296">IF(U296=0,"","{5,1,"&amp;U296-3&amp;","&amp;INDEX($E$5:$J$10,U296,V296)/10&amp;",1}")</f>
        <v/>
      </c>
      <c r="Y296" t="str">
        <f t="array" ref="Y296">[1]!LKnum(W296:X296)</f>
        <v>{{5,1,2,162000,0}}</v>
      </c>
      <c r="Z296">
        <v>0</v>
      </c>
      <c r="AA296">
        <f t="array" ref="AA296">INT(IF(U296=0,0,INDEX($E$20:$J$25,U296,V296))+INDEX($E$20:$J$25,T296,V296))</f>
        <v>303750</v>
      </c>
      <c r="AB296" t="str" cm="1">
        <f t="array" ref="AB296">INDEX(A$5:A$10,$T296)&amp;"&lt;color=#47d110&gt;"&amp;_xlfn.CEILING.MATH(INDEX($E$5:$J$10,T296,V296)*R296,100)&amp;"&lt;/color&gt;"</f>
        <v>防御+&lt;color=#47d110&gt;162000&lt;/color&gt;</v>
      </c>
      <c r="AC296" t="str" cm="1">
        <f t="array" ref="AC296">INDEX(B$5:B$10,$T296)&amp;"&lt;color=#47d110&gt;"&amp;_xlfn.CEILING.MATH(INDEX($E$5:$J$10,T296,V296)*R296,100)&amp;"&lt;/color&gt;"</f>
        <v>防禦+&lt;color=#47d110&gt;162000&lt;/color&gt;</v>
      </c>
      <c r="AD296" t="str" cm="1">
        <f t="array" ref="AD296">INDEX(C$5:C$10,$T296)&amp;"&lt;color=#47d110&gt;"&amp;_xlfn.CEILING.MATH(INDEX($E$5:$J$10,T296,V296)*R296,100)&amp;"&lt;/color&gt;"</f>
        <v>DEF+&lt;color=#47d110&gt;162000&lt;/color&gt;</v>
      </c>
      <c r="AE296" t="str">
        <f t="array" ref="AE296">IF($U296=0,"",","&amp;INDEX(A$5:A$10,$U296)&amp;INDEX($E$34:$J$39,$U296,$V296))</f>
        <v/>
      </c>
      <c r="AF296" t="str">
        <f t="array" ref="AF296">IF($U296=0,"",","&amp;INDEX(B$5:B$10,$U296)&amp;INDEX($E$34:$J$39,$U296,$V296))</f>
        <v/>
      </c>
      <c r="AG296" t="str">
        <f t="array" ref="AG296">IF($U296=0,"",","&amp;INDEX(C$5:C$10,$U296)&amp;INDEX($E$34:$J$39,$U296,$V296))</f>
        <v/>
      </c>
      <c r="AH296" t="str">
        <f t="shared" si="50"/>
        <v>防御+&lt;color=#47d110&gt;162000&lt;/color&gt;</v>
      </c>
      <c r="AI296" t="str">
        <f t="shared" si="51"/>
        <v>防禦+&lt;color=#47d110&gt;162000&lt;/color&gt;</v>
      </c>
      <c r="AJ296" t="str">
        <f t="shared" si="52"/>
        <v>DEF+&lt;color=#47d110&gt;162000&lt;/color&gt;</v>
      </c>
      <c r="AK296">
        <v>3000048</v>
      </c>
      <c r="AL296" t="str">
        <f>_xlfn.XLOOKUP(AK296,Sheet4!$E$50:$E$118,Sheet4!$F$50:$F$118,"",)</f>
        <v>,对冰冻目标额外造成&lt;color=#47d110&gt;12.5%&lt;/color&gt;伤害</v>
      </c>
      <c r="AM296" s="74" t="str">
        <f t="shared" si="53"/>
        <v>防御+&lt;color=#47d110&gt;162000&lt;/color&gt;,对冰冻目标额外造成&lt;color=#47d110&gt;12.5%&lt;/color&gt;伤害</v>
      </c>
      <c r="AN296" s="74" t="str">
        <f t="shared" si="54"/>
        <v>防禦+&lt;color=#47d110&gt;162000&lt;/color&gt;,对冰冻目标额外造成&lt;color=#47d110&gt;12.5%&lt;/color&gt;伤害</v>
      </c>
      <c r="AO296" s="74" t="str">
        <f>AJ296&amp;_xlfn.XLOOKUP(AK296,Sheet4!$E$50:$E$118,Sheet4!$G$50:$G$118,"",)</f>
        <v>DEF+&lt;color=#47d110&gt;162000&lt;/color&gt;, with &lt;color=#47d110&gt;12.5%&lt;/color&gt; additional damage to frozen targets</v>
      </c>
    </row>
    <row r="297" spans="12:41" x14ac:dyDescent="0.15">
      <c r="L297">
        <f t="shared" si="49"/>
        <v>50614</v>
      </c>
      <c r="M297">
        <v>14</v>
      </c>
      <c r="N297" s="79">
        <v>14</v>
      </c>
      <c r="O297" s="80">
        <v>4022</v>
      </c>
      <c r="P297" s="80">
        <v>3010</v>
      </c>
      <c r="Q297" s="80"/>
      <c r="R297" s="124">
        <f t="shared" si="55"/>
        <v>0.6</v>
      </c>
      <c r="S297" s="88">
        <v>6</v>
      </c>
      <c r="T297" s="89">
        <v>2</v>
      </c>
      <c r="U297" s="88">
        <v>0</v>
      </c>
      <c r="V297">
        <f t="shared" si="56"/>
        <v>5</v>
      </c>
      <c r="W297" t="str" cm="1">
        <f t="array" ref="W297">"{5,1,"&amp;T297&amp;","&amp;_xlfn.CEILING.MATH(INDEX($E$5:$J$10,T297,V297)*R297,100)&amp;",0}"</f>
        <v>{5,1,2,121500,0}</v>
      </c>
      <c r="X297" t="str" cm="1">
        <f t="array" ref="X297">IF(U297=0,"","{5,1,"&amp;U297-3&amp;","&amp;INDEX($E$5:$J$10,U297,V297)/10&amp;",1}")</f>
        <v/>
      </c>
      <c r="Y297" t="str">
        <f t="array" ref="Y297">[1]!LKnum(W297:X297)</f>
        <v>{{5,1,2,121500,0}}</v>
      </c>
      <c r="Z297">
        <v>0</v>
      </c>
      <c r="AA297">
        <f t="array" ref="AA297">INT(IF(U297=0,0,INDEX($E$20:$J$25,U297,V297))+INDEX($E$20:$J$25,T297,V297))</f>
        <v>303750</v>
      </c>
      <c r="AB297" t="str" cm="1">
        <f t="array" ref="AB297">INDEX(A$5:A$10,$T297)&amp;"&lt;color=#47d110&gt;"&amp;_xlfn.CEILING.MATH(INDEX($E$5:$J$10,T297,V297)*R297,100)&amp;"&lt;/color&gt;"</f>
        <v>防御+&lt;color=#47d110&gt;121500&lt;/color&gt;</v>
      </c>
      <c r="AC297" t="str" cm="1">
        <f t="array" ref="AC297">INDEX(B$5:B$10,$T297)&amp;"&lt;color=#47d110&gt;"&amp;_xlfn.CEILING.MATH(INDEX($E$5:$J$10,T297,V297)*R297,100)&amp;"&lt;/color&gt;"</f>
        <v>防禦+&lt;color=#47d110&gt;121500&lt;/color&gt;</v>
      </c>
      <c r="AD297" t="str" cm="1">
        <f t="array" ref="AD297">INDEX(C$5:C$10,$T297)&amp;"&lt;color=#47d110&gt;"&amp;_xlfn.CEILING.MATH(INDEX($E$5:$J$10,T297,V297)*R297,100)&amp;"&lt;/color&gt;"</f>
        <v>DEF+&lt;color=#47d110&gt;121500&lt;/color&gt;</v>
      </c>
      <c r="AE297" t="str">
        <f t="array" ref="AE297">IF($U297=0,"",","&amp;INDEX(A$5:A$10,$U297)&amp;INDEX($E$34:$J$39,$U297,$V297))</f>
        <v/>
      </c>
      <c r="AF297" t="str">
        <f t="array" ref="AF297">IF($U297=0,"",","&amp;INDEX(B$5:B$10,$U297)&amp;INDEX($E$34:$J$39,$U297,$V297))</f>
        <v/>
      </c>
      <c r="AG297" t="str">
        <f t="array" ref="AG297">IF($U297=0,"",","&amp;INDEX(C$5:C$10,$U297)&amp;INDEX($E$34:$J$39,$U297,$V297))</f>
        <v/>
      </c>
      <c r="AH297" t="str">
        <f t="shared" si="50"/>
        <v>防御+&lt;color=#47d110&gt;121500&lt;/color&gt;</v>
      </c>
      <c r="AI297" t="str">
        <f t="shared" si="51"/>
        <v>防禦+&lt;color=#47d110&gt;121500&lt;/color&gt;</v>
      </c>
      <c r="AJ297" t="str">
        <f t="shared" si="52"/>
        <v>DEF+&lt;color=#47d110&gt;121500&lt;/color&gt;</v>
      </c>
      <c r="AK297">
        <v>3000051</v>
      </c>
      <c r="AL297" t="str">
        <f>_xlfn.XLOOKUP(AK297,Sheet4!$E$50:$E$118,Sheet4!$F$50:$F$118,"",)</f>
        <v>,首次血量低于50%时获得&lt;color=#47d110&gt;10%&lt;/color&gt;生命护盾</v>
      </c>
      <c r="AM297" s="74" t="str">
        <f t="shared" si="53"/>
        <v>防御+&lt;color=#47d110&gt;121500&lt;/color&gt;,首次血量低于50%时获得&lt;color=#47d110&gt;10%&lt;/color&gt;生命护盾</v>
      </c>
      <c r="AN297" s="74" t="str">
        <f t="shared" si="54"/>
        <v>防禦+&lt;color=#47d110&gt;121500&lt;/color&gt;,首次血量低于50%时获得&lt;color=#47d110&gt;10%&lt;/color&gt;生命护盾</v>
      </c>
      <c r="AO297" s="74" t="str">
        <f>AJ297&amp;_xlfn.XLOOKUP(AK297,Sheet4!$E$50:$E$118,Sheet4!$G$50:$G$118,"",)</f>
        <v>DEF+&lt;color=#47d110&gt;121500&lt;/color&gt;, with a &lt;color=#47d110&gt;10%&lt;/color&gt; lifeshield received for players below 50% for the first time</v>
      </c>
    </row>
    <row r="298" spans="12:41" x14ac:dyDescent="0.15">
      <c r="L298">
        <f t="shared" si="49"/>
        <v>51515</v>
      </c>
      <c r="M298">
        <v>15</v>
      </c>
      <c r="N298" s="79">
        <v>15</v>
      </c>
      <c r="O298" s="80">
        <v>4033</v>
      </c>
      <c r="P298" s="80">
        <v>4030</v>
      </c>
      <c r="Q298" s="80">
        <v>4021</v>
      </c>
      <c r="R298" s="124">
        <f t="shared" si="55"/>
        <v>1.1499999999999999</v>
      </c>
      <c r="S298" s="88">
        <v>15</v>
      </c>
      <c r="T298" s="89">
        <v>1</v>
      </c>
      <c r="U298" s="88">
        <v>4</v>
      </c>
      <c r="V298">
        <f t="shared" si="56"/>
        <v>5</v>
      </c>
      <c r="W298" t="str" cm="1">
        <f t="array" ref="W298">"{5,1,"&amp;T298&amp;","&amp;_xlfn.CEILING.MATH(INDEX($E$5:$J$10,T298,V298)*R298,100)&amp;",0}"</f>
        <v>{5,1,1,201300,0}</v>
      </c>
      <c r="X298" t="str" cm="1">
        <f t="array" ref="X298">IF(U298=0,"","{5,1,"&amp;U298-3&amp;","&amp;INDEX($E$5:$J$10,U298,V298)/10&amp;",1}")</f>
        <v>{5,1,1,4,1}</v>
      </c>
      <c r="Y298" t="str">
        <f t="array" ref="Y298">[1]!LKnum(W298:X298)</f>
        <v>{{5,1,1,201300,0}|{5,1,1,4,1}}</v>
      </c>
      <c r="Z298">
        <v>0</v>
      </c>
      <c r="AA298">
        <f t="array" ref="AA298">INT(IF(U298=0,0,INDEX($E$20:$J$25,U298,V298))+INDEX($E$20:$J$25,T298,V298))</f>
        <v>175000</v>
      </c>
      <c r="AB298" t="str" cm="1">
        <f t="array" ref="AB298">INDEX(A$5:A$10,$T298)&amp;"&lt;color=#47d110&gt;"&amp;_xlfn.CEILING.MATH(INDEX($E$5:$J$10,T298,V298)*R298,100)&amp;"&lt;/color&gt;"</f>
        <v>攻击+&lt;color=#47d110&gt;201300&lt;/color&gt;</v>
      </c>
      <c r="AC298" t="str" cm="1">
        <f t="array" ref="AC298">INDEX(B$5:B$10,$T298)&amp;"&lt;color=#47d110&gt;"&amp;_xlfn.CEILING.MATH(INDEX($E$5:$J$10,T298,V298)*R298,100)&amp;"&lt;/color&gt;"</f>
        <v>攻擊+&lt;color=#47d110&gt;201300&lt;/color&gt;</v>
      </c>
      <c r="AD298" t="str" cm="1">
        <f t="array" ref="AD298">INDEX(C$5:C$10,$T298)&amp;"&lt;color=#47d110&gt;"&amp;_xlfn.CEILING.MATH(INDEX($E$5:$J$10,T298,V298)*R298,100)&amp;"&lt;/color&gt;"</f>
        <v>ATK+&lt;color=#47d110&gt;201300&lt;/color&gt;</v>
      </c>
      <c r="AE298" t="str">
        <f t="array" ref="AE298">IF($U298=0,"",","&amp;INDEX(A$5:A$10,$U298)&amp;INDEX($E$34:$J$39,$U298,$V298))</f>
        <v>,同时攻击+&lt;color=#47d110&gt;4.0%&lt;/color&gt;</v>
      </c>
      <c r="AF298" t="str">
        <f t="array" ref="AF298">IF($U298=0,"",","&amp;INDEX(B$5:B$10,$U298)&amp;INDEX($E$34:$J$39,$U298,$V298))</f>
        <v>,同時攻擊+&lt;color=#47d110&gt;4.0%&lt;/color&gt;</v>
      </c>
      <c r="AG298" t="str">
        <f t="array" ref="AG298">IF($U298=0,"",","&amp;INDEX(C$5:C$10,$U298)&amp;INDEX($E$34:$J$39,$U298,$V298))</f>
        <v>,And ATK+&lt;color=#47d110&gt;4.0%&lt;/color&gt;</v>
      </c>
      <c r="AH298" t="str">
        <f t="shared" si="50"/>
        <v>攻击+&lt;color=#47d110&gt;201300&lt;/color&gt;,同时攻击+&lt;color=#47d110&gt;4.0%&lt;/color&gt;</v>
      </c>
      <c r="AI298" t="str">
        <f t="shared" si="51"/>
        <v>攻擊+&lt;color=#47d110&gt;201300&lt;/color&gt;,同時攻擊+&lt;color=#47d110&gt;4.0%&lt;/color&gt;</v>
      </c>
      <c r="AJ298" t="str">
        <f t="shared" si="52"/>
        <v>ATK+&lt;color=#47d110&gt;201300&lt;/color&gt;,And ATK+&lt;color=#47d110&gt;4.0%&lt;/color&gt;</v>
      </c>
      <c r="AK298">
        <v>3000054</v>
      </c>
      <c r="AL298" t="str">
        <f>_xlfn.XLOOKUP(AK298,Sheet4!$E$50:$E$118,Sheet4!$F$50:$F$118,"",)</f>
        <v>,攻击有8%概率减少&lt;color=#47d110&gt;1.4&lt;/color&gt;秒必杀技冷却时间</v>
      </c>
      <c r="AM298" s="74" t="str">
        <f t="shared" si="53"/>
        <v>攻击+&lt;color=#47d110&gt;201300&lt;/color&gt;,同时攻击+&lt;color=#47d110&gt;4.0%&lt;/color&gt;,攻击有8%概率减少&lt;color=#47d110&gt;1.4&lt;/color&gt;秒必杀技冷却时间</v>
      </c>
      <c r="AN298" s="74" t="str">
        <f t="shared" si="54"/>
        <v>攻擊+&lt;color=#47d110&gt;201300&lt;/color&gt;,同時攻擊+&lt;color=#47d110&gt;4.0%&lt;/color&gt;,攻击有8%概率减少&lt;color=#47d110&gt;1.4&lt;/color&gt;秒必杀技冷却时间</v>
      </c>
      <c r="AO298" s="74" t="str">
        <f>AJ298&amp;_xlfn.XLOOKUP(AK298,Sheet4!$E$50:$E$118,Sheet4!$G$50:$G$118,"",)</f>
        <v>ATK+&lt;color=#47d110&gt;201300&lt;/color&gt;,And ATK+&lt;color=#47d110&gt;4.0%&lt;/color&gt;, with 8% chance of reducing Ultimate CD by &lt;color=#47d110&gt;1.4&lt;/color&gt; second</v>
      </c>
    </row>
    <row r="299" spans="12:41" x14ac:dyDescent="0.15">
      <c r="L299">
        <f t="shared" si="49"/>
        <v>53716</v>
      </c>
      <c r="M299">
        <v>16</v>
      </c>
      <c r="N299" s="79">
        <v>16</v>
      </c>
      <c r="O299" s="129">
        <v>4035</v>
      </c>
      <c r="P299" s="129">
        <v>4026</v>
      </c>
      <c r="Q299" s="129">
        <v>4019</v>
      </c>
      <c r="R299" s="124">
        <f t="shared" si="55"/>
        <v>1.1499999999999999</v>
      </c>
      <c r="S299" s="88">
        <v>37</v>
      </c>
      <c r="T299" s="128">
        <v>1</v>
      </c>
      <c r="U299" s="131">
        <v>4</v>
      </c>
      <c r="V299">
        <f t="shared" si="56"/>
        <v>5</v>
      </c>
      <c r="W299" t="str" cm="1">
        <f t="array" ref="W299">"{5,1,"&amp;T299&amp;","&amp;_xlfn.CEILING.MATH(INDEX($E$5:$J$10,T299,V299)*R299,100)&amp;",0}"</f>
        <v>{5,1,1,201300,0}</v>
      </c>
      <c r="X299" t="str" cm="1">
        <f t="array" ref="X299">IF(U299=0,"","{5,1,"&amp;U299-3&amp;","&amp;INDEX($E$5:$J$10,U299,V299)/10&amp;",1}")</f>
        <v>{5,1,1,4,1}</v>
      </c>
      <c r="Y299" t="str">
        <f t="array" ref="Y299">[1]!LKnum(W299:X299)</f>
        <v>{{5,1,1,201300,0}|{5,1,1,4,1}}</v>
      </c>
      <c r="Z299">
        <v>0</v>
      </c>
      <c r="AA299">
        <f t="array" ref="AA299">INT(IF(U299=0,0,INDEX($E$20:$J$25,U299,V299))+INDEX($E$20:$J$25,T299,V299))</f>
        <v>175000</v>
      </c>
      <c r="AB299" t="str" cm="1">
        <f t="array" ref="AB299">INDEX(A$5:A$10,$T299)&amp;"&lt;color=#47d110&gt;"&amp;_xlfn.CEILING.MATH(INDEX($E$5:$J$10,T299,V299)*R299,100)&amp;"&lt;/color&gt;"</f>
        <v>攻击+&lt;color=#47d110&gt;201300&lt;/color&gt;</v>
      </c>
      <c r="AC299" t="str" cm="1">
        <f t="array" ref="AC299">INDEX(B$5:B$10,$T299)&amp;"&lt;color=#47d110&gt;"&amp;_xlfn.CEILING.MATH(INDEX($E$5:$J$10,T299,V299)*R299,100)&amp;"&lt;/color&gt;"</f>
        <v>攻擊+&lt;color=#47d110&gt;201300&lt;/color&gt;</v>
      </c>
      <c r="AD299" t="str" cm="1">
        <f t="array" ref="AD299">INDEX(C$5:C$10,$T299)&amp;"&lt;color=#47d110&gt;"&amp;_xlfn.CEILING.MATH(INDEX($E$5:$J$10,T299,V299)*R299,100)&amp;"&lt;/color&gt;"</f>
        <v>ATK+&lt;color=#47d110&gt;201300&lt;/color&gt;</v>
      </c>
      <c r="AE299" t="str">
        <f t="array" ref="AE299">IF($U299=0,"",","&amp;INDEX(A$5:A$10,$U299)&amp;INDEX($E$34:$J$39,$U299,$V299))</f>
        <v>,同时攻击+&lt;color=#47d110&gt;4.0%&lt;/color&gt;</v>
      </c>
      <c r="AF299" t="str">
        <f t="array" ref="AF299">IF($U299=0,"",","&amp;INDEX(B$5:B$10,$U299)&amp;INDEX($E$34:$J$39,$U299,$V299))</f>
        <v>,同時攻擊+&lt;color=#47d110&gt;4.0%&lt;/color&gt;</v>
      </c>
      <c r="AG299" t="str">
        <f t="array" ref="AG299">IF($U299=0,"",","&amp;INDEX(C$5:C$10,$U299)&amp;INDEX($E$34:$J$39,$U299,$V299))</f>
        <v>,And ATK+&lt;color=#47d110&gt;4.0%&lt;/color&gt;</v>
      </c>
      <c r="AH299" t="str">
        <f t="shared" si="50"/>
        <v>攻击+&lt;color=#47d110&gt;201300&lt;/color&gt;,同时攻击+&lt;color=#47d110&gt;4.0%&lt;/color&gt;</v>
      </c>
      <c r="AI299" t="str">
        <f t="shared" si="51"/>
        <v>攻擊+&lt;color=#47d110&gt;201300&lt;/color&gt;,同時攻擊+&lt;color=#47d110&gt;4.0%&lt;/color&gt;</v>
      </c>
      <c r="AJ299" t="str">
        <f t="shared" si="52"/>
        <v>ATK+&lt;color=#47d110&gt;201300&lt;/color&gt;,And ATK+&lt;color=#47d110&gt;4.0%&lt;/color&gt;</v>
      </c>
      <c r="AK299">
        <v>3000057</v>
      </c>
      <c r="AL299" t="str">
        <f>_xlfn.XLOOKUP(AK299,Sheet4!$E$50:$E$118,Sheet4!$F$50:$F$118,"",)</f>
        <v>,击败目标后回复&lt;color=#47d110&gt;16%&lt;/color&gt;生命值</v>
      </c>
      <c r="AM299" s="74" t="str">
        <f t="shared" si="53"/>
        <v>攻击+&lt;color=#47d110&gt;201300&lt;/color&gt;,同时攻击+&lt;color=#47d110&gt;4.0%&lt;/color&gt;,击败目标后回复&lt;color=#47d110&gt;16%&lt;/color&gt;生命值</v>
      </c>
      <c r="AN299" s="74" t="str">
        <f t="shared" si="54"/>
        <v>攻擊+&lt;color=#47d110&gt;201300&lt;/color&gt;,同時攻擊+&lt;color=#47d110&gt;4.0%&lt;/color&gt;,击败目标后回复&lt;color=#47d110&gt;16%&lt;/color&gt;生命值</v>
      </c>
      <c r="AO299" s="74" t="str">
        <f>AJ299&amp;_xlfn.XLOOKUP(AK299,Sheet4!$E$50:$E$118,Sheet4!$G$50:$G$118,"",)</f>
        <v>ATK+&lt;color=#47d110&gt;201300&lt;/color&gt;,And ATK+&lt;color=#47d110&gt;4.0%&lt;/color&gt;, with &lt;color=#47d110&gt;16%&lt;/color&gt; HP recovery after defeating targets</v>
      </c>
    </row>
    <row r="300" spans="12:41" x14ac:dyDescent="0.15">
      <c r="L300">
        <f t="shared" si="49"/>
        <v>52117</v>
      </c>
      <c r="M300">
        <v>17</v>
      </c>
      <c r="N300" s="81">
        <v>17</v>
      </c>
      <c r="O300" s="80">
        <v>4019</v>
      </c>
      <c r="P300" s="80">
        <v>4012</v>
      </c>
      <c r="Q300" s="80"/>
      <c r="R300" s="124">
        <f t="shared" si="55"/>
        <v>0.9</v>
      </c>
      <c r="S300" s="88">
        <v>21</v>
      </c>
      <c r="T300" s="89">
        <v>2</v>
      </c>
      <c r="U300" s="88">
        <v>0</v>
      </c>
      <c r="V300">
        <f t="shared" si="56"/>
        <v>5</v>
      </c>
      <c r="W300" t="str" cm="1">
        <f t="array" ref="W300">"{5,1,"&amp;T300&amp;","&amp;_xlfn.CEILING.MATH(INDEX($E$5:$J$10,T300,V300)*R300,100)&amp;",0}"</f>
        <v>{5,1,2,182300,0}</v>
      </c>
      <c r="X300" t="str" cm="1">
        <f t="array" ref="X300">IF(U300=0,"","{5,1,"&amp;U300-3&amp;","&amp;INDEX($E$5:$J$10,U300,V300)/10&amp;",1}")</f>
        <v/>
      </c>
      <c r="Y300" t="str">
        <f t="array" ref="Y300">[1]!LKnum(W300:X300)</f>
        <v>{{5,1,2,182300,0}}</v>
      </c>
      <c r="Z300">
        <v>0</v>
      </c>
      <c r="AA300">
        <f t="array" ref="AA300">INT(IF(U300=0,0,INDEX($E$20:$J$25,U300,V300))+INDEX($E$20:$J$25,T300,V300))</f>
        <v>303750</v>
      </c>
      <c r="AB300" t="str" cm="1">
        <f t="array" ref="AB300">INDEX(A$5:A$10,$T300)&amp;"&lt;color=#47d110&gt;"&amp;_xlfn.CEILING.MATH(INDEX($E$5:$J$10,T300,V300)*R300,100)&amp;"&lt;/color&gt;"</f>
        <v>防御+&lt;color=#47d110&gt;182300&lt;/color&gt;</v>
      </c>
      <c r="AC300" t="str" cm="1">
        <f t="array" ref="AC300">INDEX(B$5:B$10,$T300)&amp;"&lt;color=#47d110&gt;"&amp;_xlfn.CEILING.MATH(INDEX($E$5:$J$10,T300,V300)*R300,100)&amp;"&lt;/color&gt;"</f>
        <v>防禦+&lt;color=#47d110&gt;182300&lt;/color&gt;</v>
      </c>
      <c r="AD300" t="str" cm="1">
        <f t="array" ref="AD300">INDEX(C$5:C$10,$T300)&amp;"&lt;color=#47d110&gt;"&amp;_xlfn.CEILING.MATH(INDEX($E$5:$J$10,T300,V300)*R300,100)&amp;"&lt;/color&gt;"</f>
        <v>DEF+&lt;color=#47d110&gt;182300&lt;/color&gt;</v>
      </c>
      <c r="AE300" t="str">
        <f t="array" ref="AE300">IF($U300=0,"",","&amp;INDEX(A$5:A$10,$U300)&amp;INDEX($E$34:$J$39,$U300,$V300))</f>
        <v/>
      </c>
      <c r="AF300" t="str">
        <f t="array" ref="AF300">IF($U300=0,"",","&amp;INDEX(B$5:B$10,$U300)&amp;INDEX($E$34:$J$39,$U300,$V300))</f>
        <v/>
      </c>
      <c r="AG300" t="str">
        <f t="array" ref="AG300">IF($U300=0,"",","&amp;INDEX(C$5:C$10,$U300)&amp;INDEX($E$34:$J$39,$U300,$V300))</f>
        <v/>
      </c>
      <c r="AH300" t="str">
        <f t="shared" si="50"/>
        <v>防御+&lt;color=#47d110&gt;182300&lt;/color&gt;</v>
      </c>
      <c r="AI300" t="str">
        <f t="shared" si="51"/>
        <v>防禦+&lt;color=#47d110&gt;182300&lt;/color&gt;</v>
      </c>
      <c r="AJ300" t="str">
        <f t="shared" si="52"/>
        <v>DEF+&lt;color=#47d110&gt;182300&lt;/color&gt;</v>
      </c>
      <c r="AK300">
        <v>3000060</v>
      </c>
      <c r="AL300" t="str">
        <f>_xlfn.XLOOKUP(AK300,Sheet4!$E$50:$E$118,Sheet4!$F$50:$F$118,"",)</f>
        <v>,受到控制效果降低30%，吸血效果提高&lt;color=#47d110&gt;12%&lt;/color&gt;</v>
      </c>
      <c r="AM300" s="74" t="str">
        <f t="shared" si="53"/>
        <v>防御+&lt;color=#47d110&gt;182300&lt;/color&gt;,受到控制效果降低30%，吸血效果提高&lt;color=#47d110&gt;12%&lt;/color&gt;</v>
      </c>
      <c r="AN300" s="74" t="str">
        <f t="shared" si="54"/>
        <v>防禦+&lt;color=#47d110&gt;182300&lt;/color&gt;,受到控制效果降低30%，吸血效果提高&lt;color=#47d110&gt;12%&lt;/color&gt;</v>
      </c>
      <c r="AO300" s="74" t="str">
        <f>AJ300&amp;_xlfn.XLOOKUP(AK300,Sheet4!$E$50:$E$118,Sheet4!$G$50:$G$118,"",)</f>
        <v>DEF+&lt;color=#47d110&gt;182300&lt;/color&gt;, with 30% reduction in control effects and &lt;color=#47d110&gt;12%&lt;/color&gt; increase in lifesteal effects</v>
      </c>
    </row>
    <row r="301" spans="12:41" x14ac:dyDescent="0.15">
      <c r="L301">
        <f t="shared" si="49"/>
        <v>53218</v>
      </c>
      <c r="M301">
        <v>18</v>
      </c>
      <c r="N301" s="79">
        <v>18</v>
      </c>
      <c r="O301" s="80">
        <v>4036</v>
      </c>
      <c r="P301" s="80">
        <v>4014</v>
      </c>
      <c r="Q301" s="80"/>
      <c r="R301" s="124">
        <f t="shared" si="55"/>
        <v>0.9</v>
      </c>
      <c r="S301" s="88">
        <v>32</v>
      </c>
      <c r="T301" s="89">
        <v>2</v>
      </c>
      <c r="U301" s="88">
        <v>0</v>
      </c>
      <c r="V301">
        <f t="shared" si="56"/>
        <v>5</v>
      </c>
      <c r="W301" t="str" cm="1">
        <f t="array" ref="W301">"{5,1,"&amp;T301&amp;","&amp;_xlfn.CEILING.MATH(INDEX($E$5:$J$10,T301,V301)*R301,100)&amp;",0}"</f>
        <v>{5,1,2,182300,0}</v>
      </c>
      <c r="X301" t="str" cm="1">
        <f t="array" ref="X301">IF(U301=0,"","{5,1,"&amp;U301-3&amp;","&amp;INDEX($E$5:$J$10,U301,V301)/10&amp;",1}")</f>
        <v/>
      </c>
      <c r="Y301" t="str">
        <f t="array" ref="Y301">[1]!LKnum(W301:X301)</f>
        <v>{{5,1,2,182300,0}}</v>
      </c>
      <c r="Z301">
        <v>0</v>
      </c>
      <c r="AA301">
        <f t="array" ref="AA301">INT(IF(U301=0,0,INDEX($E$20:$J$25,U301,V301))+INDEX($E$20:$J$25,T301,V301))</f>
        <v>303750</v>
      </c>
      <c r="AB301" t="str" cm="1">
        <f t="array" ref="AB301">INDEX(A$5:A$10,$T301)&amp;"&lt;color=#47d110&gt;"&amp;_xlfn.CEILING.MATH(INDEX($E$5:$J$10,T301,V301)*R301,100)&amp;"&lt;/color&gt;"</f>
        <v>防御+&lt;color=#47d110&gt;182300&lt;/color&gt;</v>
      </c>
      <c r="AC301" t="str" cm="1">
        <f t="array" ref="AC301">INDEX(B$5:B$10,$T301)&amp;"&lt;color=#47d110&gt;"&amp;_xlfn.CEILING.MATH(INDEX($E$5:$J$10,T301,V301)*R301,100)&amp;"&lt;/color&gt;"</f>
        <v>防禦+&lt;color=#47d110&gt;182300&lt;/color&gt;</v>
      </c>
      <c r="AD301" t="str" cm="1">
        <f t="array" ref="AD301">INDEX(C$5:C$10,$T301)&amp;"&lt;color=#47d110&gt;"&amp;_xlfn.CEILING.MATH(INDEX($E$5:$J$10,T301,V301)*R301,100)&amp;"&lt;/color&gt;"</f>
        <v>DEF+&lt;color=#47d110&gt;182300&lt;/color&gt;</v>
      </c>
      <c r="AE301" t="str">
        <f t="array" ref="AE301">IF($U301=0,"",","&amp;INDEX(A$5:A$10,$U301)&amp;INDEX($E$34:$J$39,$U301,$V301))</f>
        <v/>
      </c>
      <c r="AF301" t="str">
        <f t="array" ref="AF301">IF($U301=0,"",","&amp;INDEX(B$5:B$10,$U301)&amp;INDEX($E$34:$J$39,$U301,$V301))</f>
        <v/>
      </c>
      <c r="AG301" t="str">
        <f t="array" ref="AG301">IF($U301=0,"",","&amp;INDEX(C$5:C$10,$U301)&amp;INDEX($E$34:$J$39,$U301,$V301))</f>
        <v/>
      </c>
      <c r="AH301" t="str">
        <f t="shared" si="50"/>
        <v>防御+&lt;color=#47d110&gt;182300&lt;/color&gt;</v>
      </c>
      <c r="AI301" t="str">
        <f t="shared" si="51"/>
        <v>防禦+&lt;color=#47d110&gt;182300&lt;/color&gt;</v>
      </c>
      <c r="AJ301" t="str">
        <f t="shared" si="52"/>
        <v>DEF+&lt;color=#47d110&gt;182300&lt;/color&gt;</v>
      </c>
      <c r="AK301">
        <v>3000063</v>
      </c>
      <c r="AL301" t="str">
        <f>_xlfn.XLOOKUP(AK301,Sheet4!$E$50:$E$118,Sheet4!$F$50:$F$118,"",)</f>
        <v>,每2秒恢复&lt;color=#47d110&gt;3%&lt;/color&gt;生命上限血量</v>
      </c>
      <c r="AM301" s="74" t="str">
        <f t="shared" si="53"/>
        <v>防御+&lt;color=#47d110&gt;182300&lt;/color&gt;,每2秒恢复&lt;color=#47d110&gt;3%&lt;/color&gt;生命上限血量</v>
      </c>
      <c r="AN301" s="74" t="str">
        <f t="shared" si="54"/>
        <v>防禦+&lt;color=#47d110&gt;182300&lt;/color&gt;,每2秒恢复&lt;color=#47d110&gt;3%&lt;/color&gt;生命上限血量</v>
      </c>
      <c r="AO301" s="74" t="str">
        <f>AJ301&amp;_xlfn.XLOOKUP(AK301,Sheet4!$E$50:$E$118,Sheet4!$G$50:$G$118,"",)</f>
        <v>DEF+&lt;color=#47d110&gt;182300&lt;/color&gt;, with &lt;color=#47d110&gt;3%&lt;/color&gt; Max HP recovery every 2 seconds</v>
      </c>
    </row>
    <row r="302" spans="12:41" x14ac:dyDescent="0.15">
      <c r="L302">
        <f t="shared" si="49"/>
        <v>50219</v>
      </c>
      <c r="M302">
        <v>19</v>
      </c>
      <c r="N302" s="81">
        <v>19</v>
      </c>
      <c r="O302" s="80">
        <v>3015</v>
      </c>
      <c r="P302" s="80">
        <v>3013</v>
      </c>
      <c r="Q302" s="80"/>
      <c r="R302" s="124">
        <f t="shared" si="55"/>
        <v>0.45</v>
      </c>
      <c r="S302" s="88">
        <v>2</v>
      </c>
      <c r="T302" s="89">
        <v>2</v>
      </c>
      <c r="U302" s="88">
        <v>0</v>
      </c>
      <c r="V302">
        <f t="shared" si="56"/>
        <v>5</v>
      </c>
      <c r="W302" t="str" cm="1">
        <f t="array" ref="W302">"{5,1,"&amp;T302&amp;","&amp;_xlfn.CEILING.MATH(INDEX($E$5:$J$10,T302,V302)*R302,100)&amp;",0}"</f>
        <v>{5,1,2,91200,0}</v>
      </c>
      <c r="X302" t="str" cm="1">
        <f t="array" ref="X302">IF(U302=0,"","{5,1,"&amp;U302-3&amp;","&amp;INDEX($E$5:$J$10,U302,V302)/10&amp;",1}")</f>
        <v/>
      </c>
      <c r="Y302" t="str">
        <f t="array" ref="Y302">[1]!LKnum(W302:X302)</f>
        <v>{{5,1,2,91200,0}}</v>
      </c>
      <c r="Z302">
        <v>0</v>
      </c>
      <c r="AA302">
        <f t="array" ref="AA302">INT(IF(U302=0,0,INDEX($E$20:$J$25,U302,V302))+INDEX($E$20:$J$25,T302,V302))</f>
        <v>303750</v>
      </c>
      <c r="AB302" t="str" cm="1">
        <f t="array" ref="AB302">INDEX(A$5:A$10,$T302)&amp;"&lt;color=#47d110&gt;"&amp;_xlfn.CEILING.MATH(INDEX($E$5:$J$10,T302,V302)*R302,100)&amp;"&lt;/color&gt;"</f>
        <v>防御+&lt;color=#47d110&gt;91200&lt;/color&gt;</v>
      </c>
      <c r="AC302" t="str" cm="1">
        <f t="array" ref="AC302">INDEX(B$5:B$10,$T302)&amp;"&lt;color=#47d110&gt;"&amp;_xlfn.CEILING.MATH(INDEX($E$5:$J$10,T302,V302)*R302,100)&amp;"&lt;/color&gt;"</f>
        <v>防禦+&lt;color=#47d110&gt;91200&lt;/color&gt;</v>
      </c>
      <c r="AD302" t="str" cm="1">
        <f t="array" ref="AD302">INDEX(C$5:C$10,$T302)&amp;"&lt;color=#47d110&gt;"&amp;_xlfn.CEILING.MATH(INDEX($E$5:$J$10,T302,V302)*R302,100)&amp;"&lt;/color&gt;"</f>
        <v>DEF+&lt;color=#47d110&gt;91200&lt;/color&gt;</v>
      </c>
      <c r="AE302" t="str">
        <f t="array" ref="AE302">IF($U302=0,"",","&amp;INDEX(A$5:A$10,$U302)&amp;INDEX($E$34:$J$39,$U302,$V302))</f>
        <v/>
      </c>
      <c r="AF302" t="str">
        <f t="array" ref="AF302">IF($U302=0,"",","&amp;INDEX(B$5:B$10,$U302)&amp;INDEX($E$34:$J$39,$U302,$V302))</f>
        <v/>
      </c>
      <c r="AG302" t="str">
        <f t="array" ref="AG302">IF($U302=0,"",","&amp;INDEX(C$5:C$10,$U302)&amp;INDEX($E$34:$J$39,$U302,$V302))</f>
        <v/>
      </c>
      <c r="AH302" t="str">
        <f t="shared" si="50"/>
        <v>防御+&lt;color=#47d110&gt;91200&lt;/color&gt;</v>
      </c>
      <c r="AI302" t="str">
        <f t="shared" si="51"/>
        <v>防禦+&lt;color=#47d110&gt;91200&lt;/color&gt;</v>
      </c>
      <c r="AJ302" t="str">
        <f t="shared" si="52"/>
        <v>DEF+&lt;color=#47d110&gt;91200&lt;/color&gt;</v>
      </c>
      <c r="AK302">
        <v>3000066</v>
      </c>
      <c r="AL302" t="str">
        <f>_xlfn.XLOOKUP(AK302,Sheet4!$E$50:$E$118,Sheet4!$F$50:$F$118,"",)</f>
        <v>,血量上限提高&lt;color=#47d110&gt;7%&lt;/color&gt;</v>
      </c>
      <c r="AM302" s="74" t="str">
        <f t="shared" si="53"/>
        <v>防御+&lt;color=#47d110&gt;91200&lt;/color&gt;,血量上限提高&lt;color=#47d110&gt;7%&lt;/color&gt;</v>
      </c>
      <c r="AN302" s="74" t="str">
        <f t="shared" si="54"/>
        <v>防禦+&lt;color=#47d110&gt;91200&lt;/color&gt;,血量上限提高&lt;color=#47d110&gt;7%&lt;/color&gt;</v>
      </c>
      <c r="AO302" s="74" t="str">
        <f>AJ302&amp;_xlfn.XLOOKUP(AK302,Sheet4!$E$50:$E$118,Sheet4!$G$50:$G$118,"",)</f>
        <v>DEF+&lt;color=#47d110&gt;91200&lt;/color&gt;, with &lt;color=#47d110&gt;7%&lt;/color&gt; increase in Max HP</v>
      </c>
    </row>
    <row r="303" spans="12:41" x14ac:dyDescent="0.15">
      <c r="L303">
        <f t="shared" si="49"/>
        <v>50220</v>
      </c>
      <c r="M303">
        <v>20</v>
      </c>
      <c r="N303" s="79">
        <v>20</v>
      </c>
      <c r="O303" s="80">
        <v>3000</v>
      </c>
      <c r="P303" s="80">
        <v>2006</v>
      </c>
      <c r="Q303" s="80"/>
      <c r="R303" s="124">
        <f t="shared" si="55"/>
        <v>0.45</v>
      </c>
      <c r="S303" s="88">
        <v>2</v>
      </c>
      <c r="T303" s="89">
        <v>3</v>
      </c>
      <c r="U303" s="88">
        <v>0</v>
      </c>
      <c r="V303">
        <f t="shared" si="56"/>
        <v>5</v>
      </c>
      <c r="W303" t="str" cm="1">
        <f t="array" ref="W303">"{5,1,"&amp;T303&amp;","&amp;_xlfn.CEILING.MATH(INDEX($E$5:$J$10,T303,V303)*R303,100)&amp;",0}"</f>
        <v>{5,1,3,652500,0}</v>
      </c>
      <c r="X303" t="str" cm="1">
        <f t="array" ref="X303">IF(U303=0,"","{5,1,"&amp;U303-3&amp;","&amp;INDEX($E$5:$J$10,U303,V303)/10&amp;",1}")</f>
        <v/>
      </c>
      <c r="Y303" t="str">
        <f t="array" ref="Y303">[1]!LKnum(W303:X303)</f>
        <v>{{5,1,3,652500,0}}</v>
      </c>
      <c r="Z303">
        <v>0</v>
      </c>
      <c r="AA303">
        <f t="array" ref="AA303">INT(IF(U303=0,0,INDEX($E$20:$J$25,U303,V303))+INDEX($E$20:$J$25,T303,V303))</f>
        <v>188500</v>
      </c>
      <c r="AB303" t="str" cm="1">
        <f t="array" ref="AB303">INDEX(A$5:A$10,$T303)&amp;"&lt;color=#47d110&gt;"&amp;_xlfn.CEILING.MATH(INDEX($E$5:$J$10,T303,V303)*R303,100)&amp;"&lt;/color&gt;"</f>
        <v>血量+&lt;color=#47d110&gt;652500&lt;/color&gt;</v>
      </c>
      <c r="AC303" t="str" cm="1">
        <f t="array" ref="AC303">INDEX(B$5:B$10,$T303)&amp;"&lt;color=#47d110&gt;"&amp;_xlfn.CEILING.MATH(INDEX($E$5:$J$10,T303,V303)*R303,100)&amp;"&lt;/color&gt;"</f>
        <v>血量+&lt;color=#47d110&gt;652500&lt;/color&gt;</v>
      </c>
      <c r="AD303" t="str" cm="1">
        <f t="array" ref="AD303">INDEX(C$5:C$10,$T303)&amp;"&lt;color=#47d110&gt;"&amp;_xlfn.CEILING.MATH(INDEX($E$5:$J$10,T303,V303)*R303,100)&amp;"&lt;/color&gt;"</f>
        <v>HP+&lt;color=#47d110&gt;652500&lt;/color&gt;</v>
      </c>
      <c r="AE303" t="str">
        <f t="array" ref="AE303">IF($U303=0,"",","&amp;INDEX(A$5:A$10,$U303)&amp;INDEX($E$34:$J$39,$U303,$V303))</f>
        <v/>
      </c>
      <c r="AF303" t="str">
        <f t="array" ref="AF303">IF($U303=0,"",","&amp;INDEX(B$5:B$10,$U303)&amp;INDEX($E$34:$J$39,$U303,$V303))</f>
        <v/>
      </c>
      <c r="AG303" t="str">
        <f t="array" ref="AG303">IF($U303=0,"",","&amp;INDEX(C$5:C$10,$U303)&amp;INDEX($E$34:$J$39,$U303,$V303))</f>
        <v/>
      </c>
      <c r="AH303" t="str">
        <f t="shared" si="50"/>
        <v>血量+&lt;color=#47d110&gt;652500&lt;/color&gt;</v>
      </c>
      <c r="AI303" t="str">
        <f t="shared" si="51"/>
        <v>血量+&lt;color=#47d110&gt;652500&lt;/color&gt;</v>
      </c>
      <c r="AJ303" t="str">
        <f t="shared" si="52"/>
        <v>HP+&lt;color=#47d110&gt;652500&lt;/color&gt;</v>
      </c>
      <c r="AK303">
        <v>3000069</v>
      </c>
      <c r="AL303" t="str">
        <f>_xlfn.XLOOKUP(AK303,Sheet4!$E$50:$E$118,Sheet4!$F$50:$F$118,"",)</f>
        <v>,冷却减少&lt;color=#47d110&gt;20%&lt;/color&gt;</v>
      </c>
      <c r="AM303" s="74" t="str">
        <f t="shared" si="53"/>
        <v>血量+&lt;color=#47d110&gt;652500&lt;/color&gt;,冷却减少&lt;color=#47d110&gt;20%&lt;/color&gt;</v>
      </c>
      <c r="AN303" s="74" t="str">
        <f t="shared" si="54"/>
        <v>血量+&lt;color=#47d110&gt;652500&lt;/color&gt;,冷却减少&lt;color=#47d110&gt;20%&lt;/color&gt;</v>
      </c>
      <c r="AO303" s="74" t="str">
        <f>AJ303&amp;_xlfn.XLOOKUP(AK303,Sheet4!$E$50:$E$118,Sheet4!$G$50:$G$118,"",)</f>
        <v>HP+&lt;color=#47d110&gt;652500&lt;/color&gt;, with &lt;color=#47d110&gt;20%&lt;/color&gt; reduction in CD</v>
      </c>
    </row>
    <row r="304" spans="12:41" x14ac:dyDescent="0.15">
      <c r="L304">
        <f t="shared" si="49"/>
        <v>50321</v>
      </c>
      <c r="M304">
        <v>21</v>
      </c>
      <c r="N304" s="81">
        <v>21</v>
      </c>
      <c r="O304" s="80">
        <v>3009</v>
      </c>
      <c r="P304" s="80">
        <v>3004</v>
      </c>
      <c r="Q304" s="80">
        <v>2010</v>
      </c>
      <c r="R304" s="124">
        <f t="shared" si="55"/>
        <v>0.7</v>
      </c>
      <c r="S304" s="88">
        <v>3</v>
      </c>
      <c r="T304" s="89">
        <v>1</v>
      </c>
      <c r="U304" s="88">
        <v>0</v>
      </c>
      <c r="V304">
        <f t="shared" si="56"/>
        <v>5</v>
      </c>
      <c r="W304" t="str" cm="1">
        <f t="array" ref="W304">"{5,1,"&amp;T304&amp;","&amp;_xlfn.CEILING.MATH(INDEX($E$5:$J$10,T304,V304)*R304,100)&amp;",0}"</f>
        <v>{5,1,1,122500,0}</v>
      </c>
      <c r="X304" t="str" cm="1">
        <f t="array" ref="X304">IF(U304=0,"","{5,1,"&amp;U304-3&amp;","&amp;INDEX($E$5:$J$10,U304,V304)/10&amp;",1}")</f>
        <v/>
      </c>
      <c r="Y304" t="str">
        <f t="array" ref="Y304">[1]!LKnum(W304:X304)</f>
        <v>{{5,1,1,122500,0}}</v>
      </c>
      <c r="Z304">
        <v>0</v>
      </c>
      <c r="AA304">
        <f t="array" ref="AA304">INT(IF(U304=0,0,INDEX($E$20:$J$25,U304,V304))+INDEX($E$20:$J$25,T304,V304))</f>
        <v>175000</v>
      </c>
      <c r="AB304" t="str" cm="1">
        <f t="array" ref="AB304">INDEX(A$5:A$10,$T304)&amp;"&lt;color=#47d110&gt;"&amp;_xlfn.CEILING.MATH(INDEX($E$5:$J$10,T304,V304)*R304,100)&amp;"&lt;/color&gt;"</f>
        <v>攻击+&lt;color=#47d110&gt;122500&lt;/color&gt;</v>
      </c>
      <c r="AC304" t="str" cm="1">
        <f t="array" ref="AC304">INDEX(B$5:B$10,$T304)&amp;"&lt;color=#47d110&gt;"&amp;_xlfn.CEILING.MATH(INDEX($E$5:$J$10,T304,V304)*R304,100)&amp;"&lt;/color&gt;"</f>
        <v>攻擊+&lt;color=#47d110&gt;122500&lt;/color&gt;</v>
      </c>
      <c r="AD304" t="str" cm="1">
        <f t="array" ref="AD304">INDEX(C$5:C$10,$T304)&amp;"&lt;color=#47d110&gt;"&amp;_xlfn.CEILING.MATH(INDEX($E$5:$J$10,T304,V304)*R304,100)&amp;"&lt;/color&gt;"</f>
        <v>ATK+&lt;color=#47d110&gt;122500&lt;/color&gt;</v>
      </c>
      <c r="AE304" t="str">
        <f t="array" ref="AE304">IF($U304=0,"",","&amp;INDEX(A$5:A$10,$U304)&amp;INDEX($E$34:$J$39,$U304,$V304))</f>
        <v/>
      </c>
      <c r="AF304" t="str">
        <f t="array" ref="AF304">IF($U304=0,"",","&amp;INDEX(B$5:B$10,$U304)&amp;INDEX($E$34:$J$39,$U304,$V304))</f>
        <v/>
      </c>
      <c r="AG304" t="str">
        <f t="array" ref="AG304">IF($U304=0,"",","&amp;INDEX(C$5:C$10,$U304)&amp;INDEX($E$34:$J$39,$U304,$V304))</f>
        <v/>
      </c>
      <c r="AH304" t="str">
        <f t="shared" si="50"/>
        <v>攻击+&lt;color=#47d110&gt;122500&lt;/color&gt;</v>
      </c>
      <c r="AI304" t="str">
        <f t="shared" si="51"/>
        <v>攻擊+&lt;color=#47d110&gt;122500&lt;/color&gt;</v>
      </c>
      <c r="AJ304" t="str">
        <f t="shared" si="52"/>
        <v>ATK+&lt;color=#47d110&gt;122500&lt;/color&gt;</v>
      </c>
      <c r="AK304">
        <v>3000072</v>
      </c>
      <c r="AL304" t="str">
        <f>_xlfn.XLOOKUP(AK304,Sheet4!$E$50:$E$118,Sheet4!$F$50:$F$118,"",)</f>
        <v>,开局后获得攻速提高&lt;color=#47d110&gt;15%&lt;/color&gt;，持续10秒</v>
      </c>
      <c r="AM304" s="74" t="str">
        <f t="shared" si="53"/>
        <v>攻击+&lt;color=#47d110&gt;122500&lt;/color&gt;,开局后获得攻速提高&lt;color=#47d110&gt;15%&lt;/color&gt;，持续10秒</v>
      </c>
      <c r="AN304" s="74" t="str">
        <f t="shared" si="54"/>
        <v>攻擊+&lt;color=#47d110&gt;122500&lt;/color&gt;,开局后获得攻速提高&lt;color=#47d110&gt;15%&lt;/color&gt;，持续10秒</v>
      </c>
      <c r="AO304" s="74" t="str">
        <f>AJ304&amp;_xlfn.XLOOKUP(AK304,Sheet4!$E$50:$E$118,Sheet4!$G$50:$G$118,"",)</f>
        <v>ATK+&lt;color=#47d110&gt;122500&lt;/color&gt;, with &lt;color=#47d110&gt;15%&lt;/color&gt; ATK speed increase at the beginning of a battle for 10 seconds</v>
      </c>
    </row>
    <row r="305" spans="12:41" x14ac:dyDescent="0.15">
      <c r="L305">
        <f t="shared" si="49"/>
        <v>50222</v>
      </c>
      <c r="M305">
        <v>22</v>
      </c>
      <c r="N305" s="79">
        <v>22</v>
      </c>
      <c r="O305" s="80">
        <v>2015</v>
      </c>
      <c r="P305" s="80">
        <v>2012</v>
      </c>
      <c r="Q305" s="80"/>
      <c r="R305" s="124">
        <f t="shared" si="55"/>
        <v>0.45</v>
      </c>
      <c r="S305" s="88">
        <v>2</v>
      </c>
      <c r="T305" s="89">
        <v>3</v>
      </c>
      <c r="U305" s="88">
        <v>0</v>
      </c>
      <c r="V305">
        <f t="shared" si="56"/>
        <v>5</v>
      </c>
      <c r="W305" t="str" cm="1">
        <f t="array" ref="W305">"{5,1,"&amp;T305&amp;","&amp;_xlfn.CEILING.MATH(INDEX($E$5:$J$10,T305,V305)*R305,100)&amp;",0}"</f>
        <v>{5,1,3,652500,0}</v>
      </c>
      <c r="X305" t="str" cm="1">
        <f t="array" ref="X305">IF(U305=0,"","{5,1,"&amp;U305-3&amp;","&amp;INDEX($E$5:$J$10,U305,V305)/10&amp;",1}")</f>
        <v/>
      </c>
      <c r="Y305" t="str">
        <f t="array" ref="Y305">[1]!LKnum(W305:X305)</f>
        <v>{{5,1,3,652500,0}}</v>
      </c>
      <c r="Z305">
        <v>0</v>
      </c>
      <c r="AA305">
        <f t="array" ref="AA305">INT(IF(U305=0,0,INDEX($E$20:$J$25,U305,V305))+INDEX($E$20:$J$25,T305,V305))</f>
        <v>188500</v>
      </c>
      <c r="AB305" t="str" cm="1">
        <f t="array" ref="AB305">INDEX(A$5:A$10,$T305)&amp;"&lt;color=#47d110&gt;"&amp;_xlfn.CEILING.MATH(INDEX($E$5:$J$10,T305,V305)*R305,100)&amp;"&lt;/color&gt;"</f>
        <v>血量+&lt;color=#47d110&gt;652500&lt;/color&gt;</v>
      </c>
      <c r="AC305" t="str" cm="1">
        <f t="array" ref="AC305">INDEX(B$5:B$10,$T305)&amp;"&lt;color=#47d110&gt;"&amp;_xlfn.CEILING.MATH(INDEX($E$5:$J$10,T305,V305)*R305,100)&amp;"&lt;/color&gt;"</f>
        <v>血量+&lt;color=#47d110&gt;652500&lt;/color&gt;</v>
      </c>
      <c r="AD305" t="str" cm="1">
        <f t="array" ref="AD305">INDEX(C$5:C$10,$T305)&amp;"&lt;color=#47d110&gt;"&amp;_xlfn.CEILING.MATH(INDEX($E$5:$J$10,T305,V305)*R305,100)&amp;"&lt;/color&gt;"</f>
        <v>HP+&lt;color=#47d110&gt;652500&lt;/color&gt;</v>
      </c>
      <c r="AE305" t="str">
        <f t="array" ref="AE305">IF($U305=0,"",","&amp;INDEX(A$5:A$10,$U305)&amp;INDEX($E$34:$J$39,$U305,$V305))</f>
        <v/>
      </c>
      <c r="AF305" t="str">
        <f t="array" ref="AF305">IF($U305=0,"",","&amp;INDEX(B$5:B$10,$U305)&amp;INDEX($E$34:$J$39,$U305,$V305))</f>
        <v/>
      </c>
      <c r="AG305" t="str">
        <f t="array" ref="AG305">IF($U305=0,"",","&amp;INDEX(C$5:C$10,$U305)&amp;INDEX($E$34:$J$39,$U305,$V305))</f>
        <v/>
      </c>
      <c r="AH305" t="str">
        <f t="shared" si="50"/>
        <v>血量+&lt;color=#47d110&gt;652500&lt;/color&gt;</v>
      </c>
      <c r="AI305" t="str">
        <f t="shared" si="51"/>
        <v>血量+&lt;color=#47d110&gt;652500&lt;/color&gt;</v>
      </c>
      <c r="AJ305" t="str">
        <f t="shared" si="52"/>
        <v>HP+&lt;color=#47d110&gt;652500&lt;/color&gt;</v>
      </c>
      <c r="AK305">
        <v>3000075</v>
      </c>
      <c r="AL305" t="str">
        <f>_xlfn.XLOOKUP(AK305,Sheet4!$E$50:$E$118,Sheet4!$F$50:$F$118,"",)</f>
        <v>,吸血效果提高&lt;color=#47d110&gt;7%&lt;/color&gt;</v>
      </c>
      <c r="AM305" s="74" t="str">
        <f t="shared" si="53"/>
        <v>血量+&lt;color=#47d110&gt;652500&lt;/color&gt;,吸血效果提高&lt;color=#47d110&gt;7%&lt;/color&gt;</v>
      </c>
      <c r="AN305" s="74" t="str">
        <f t="shared" si="54"/>
        <v>血量+&lt;color=#47d110&gt;652500&lt;/color&gt;,吸血效果提高&lt;color=#47d110&gt;7%&lt;/color&gt;</v>
      </c>
      <c r="AO305" s="74" t="str">
        <f>AJ305&amp;_xlfn.XLOOKUP(AK305,Sheet4!$E$50:$E$118,Sheet4!$G$50:$G$118,"",)</f>
        <v>HP+&lt;color=#47d110&gt;652500&lt;/color&gt;, with &lt;color=#47d110&gt;7%&lt;/color&gt; increase in lifesteal effects</v>
      </c>
    </row>
    <row r="306" spans="12:41" x14ac:dyDescent="0.15">
      <c r="L306">
        <f t="shared" si="49"/>
        <v>50223</v>
      </c>
      <c r="M306">
        <v>23</v>
      </c>
      <c r="N306" s="79">
        <v>23</v>
      </c>
      <c r="O306" s="80">
        <v>3017</v>
      </c>
      <c r="P306" s="80">
        <v>3016</v>
      </c>
      <c r="Q306" s="80"/>
      <c r="R306" s="124">
        <f t="shared" si="55"/>
        <v>0.7</v>
      </c>
      <c r="S306" s="88">
        <v>2</v>
      </c>
      <c r="T306" s="89">
        <v>1</v>
      </c>
      <c r="U306" s="88">
        <v>0</v>
      </c>
      <c r="V306">
        <f t="shared" si="56"/>
        <v>5</v>
      </c>
      <c r="W306" t="str" cm="1">
        <f t="array" ref="W306">"{5,1,"&amp;T306&amp;","&amp;_xlfn.CEILING.MATH(INDEX($E$5:$J$10,T306,V306)*R306,100)&amp;",0}"</f>
        <v>{5,1,1,122500,0}</v>
      </c>
      <c r="X306" t="str" cm="1">
        <f t="array" ref="X306">IF(U306=0,"","{5,1,"&amp;U306-3&amp;","&amp;INDEX($E$5:$J$10,U306,V306)/10&amp;",1}")</f>
        <v/>
      </c>
      <c r="Y306" t="str">
        <f t="array" ref="Y306">[1]!LKnum(W306:X306)</f>
        <v>{{5,1,1,122500,0}}</v>
      </c>
      <c r="Z306">
        <v>0</v>
      </c>
      <c r="AA306">
        <f t="array" ref="AA306">INT(IF(U306=0,0,INDEX($E$20:$J$25,U306,V306))+INDEX($E$20:$J$25,T306,V306))</f>
        <v>175000</v>
      </c>
      <c r="AB306" t="str" cm="1">
        <f t="array" ref="AB306">INDEX(A$5:A$10,$T306)&amp;"&lt;color=#47d110&gt;"&amp;_xlfn.CEILING.MATH(INDEX($E$5:$J$10,T306,V306)*R306,100)&amp;"&lt;/color&gt;"</f>
        <v>攻击+&lt;color=#47d110&gt;122500&lt;/color&gt;</v>
      </c>
      <c r="AC306" t="str" cm="1">
        <f t="array" ref="AC306">INDEX(B$5:B$10,$T306)&amp;"&lt;color=#47d110&gt;"&amp;_xlfn.CEILING.MATH(INDEX($E$5:$J$10,T306,V306)*R306,100)&amp;"&lt;/color&gt;"</f>
        <v>攻擊+&lt;color=#47d110&gt;122500&lt;/color&gt;</v>
      </c>
      <c r="AD306" t="str" cm="1">
        <f t="array" ref="AD306">INDEX(C$5:C$10,$T306)&amp;"&lt;color=#47d110&gt;"&amp;_xlfn.CEILING.MATH(INDEX($E$5:$J$10,T306,V306)*R306,100)&amp;"&lt;/color&gt;"</f>
        <v>ATK+&lt;color=#47d110&gt;122500&lt;/color&gt;</v>
      </c>
      <c r="AE306" t="str">
        <f t="array" ref="AE306">IF($U306=0,"",","&amp;INDEX(A$5:A$10,$U306)&amp;INDEX($E$34:$J$39,$U306,$V306))</f>
        <v/>
      </c>
      <c r="AF306" t="str">
        <f t="array" ref="AF306">IF($U306=0,"",","&amp;INDEX(B$5:B$10,$U306)&amp;INDEX($E$34:$J$39,$U306,$V306))</f>
        <v/>
      </c>
      <c r="AG306" t="str">
        <f t="array" ref="AG306">IF($U306=0,"",","&amp;INDEX(C$5:C$10,$U306)&amp;INDEX($E$34:$J$39,$U306,$V306))</f>
        <v/>
      </c>
      <c r="AH306" t="str">
        <f t="shared" si="50"/>
        <v>攻击+&lt;color=#47d110&gt;122500&lt;/color&gt;</v>
      </c>
      <c r="AI306" t="str">
        <f t="shared" si="51"/>
        <v>攻擊+&lt;color=#47d110&gt;122500&lt;/color&gt;</v>
      </c>
      <c r="AJ306" t="str">
        <f t="shared" si="52"/>
        <v>ATK+&lt;color=#47d110&gt;122500&lt;/color&gt;</v>
      </c>
      <c r="AK306">
        <v>3000078</v>
      </c>
      <c r="AL306" t="str">
        <f>_xlfn.XLOOKUP(AK306,Sheet4!$E$50:$E$118,Sheet4!$F$50:$F$118,"",)</f>
        <v>,有概率获得&lt;color=#47d110&gt;7%&lt;/color&gt;攻速提高持续8秒，可叠加5层</v>
      </c>
      <c r="AM306" s="74" t="str">
        <f t="shared" si="53"/>
        <v>攻击+&lt;color=#47d110&gt;122500&lt;/color&gt;,有概率获得&lt;color=#47d110&gt;7%&lt;/color&gt;攻速提高持续8秒，可叠加5层</v>
      </c>
      <c r="AN306" s="74" t="str">
        <f t="shared" si="54"/>
        <v>攻擊+&lt;color=#47d110&gt;122500&lt;/color&gt;,有概率获得&lt;color=#47d110&gt;7%&lt;/color&gt;攻速提高持续8秒，可叠加5层</v>
      </c>
      <c r="AO306" s="74" t="str">
        <f>AJ306&amp;_xlfn.XLOOKUP(AK306,Sheet4!$E$50:$E$118,Sheet4!$G$50:$G$118,"",)</f>
        <v>ATK+&lt;color=#47d110&gt;122500&lt;/color&gt;, with probability of &lt;color=#47d110&gt;7%&lt;/color&gt; increase in ATK speed for 8 seconds. The percentage can be accumulated for 5 times</v>
      </c>
    </row>
    <row r="307" spans="12:41" x14ac:dyDescent="0.15">
      <c r="L307">
        <f t="shared" si="49"/>
        <v>53324</v>
      </c>
      <c r="M307">
        <v>24</v>
      </c>
      <c r="N307" s="79">
        <v>24</v>
      </c>
      <c r="O307" s="82">
        <v>4041</v>
      </c>
      <c r="P307" s="82">
        <v>4024</v>
      </c>
      <c r="Q307" s="82">
        <v>4019</v>
      </c>
      <c r="R307" s="124">
        <f t="shared" si="55"/>
        <v>1.1499999999999999</v>
      </c>
      <c r="S307" s="88">
        <v>33</v>
      </c>
      <c r="T307" s="89">
        <v>3</v>
      </c>
      <c r="U307" s="88">
        <v>6</v>
      </c>
      <c r="V307">
        <f t="shared" si="56"/>
        <v>5</v>
      </c>
      <c r="W307" t="str" cm="1">
        <f t="array" ref="W307">"{5,1,"&amp;T307&amp;","&amp;_xlfn.CEILING.MATH(INDEX($E$5:$J$10,T307,V307)*R307,100)&amp;",0}"</f>
        <v>{5,1,3,1667500,0}</v>
      </c>
      <c r="X307" t="str" cm="1">
        <f t="array" ref="X307">IF(U307=0,"","{5,1,"&amp;U307-3&amp;","&amp;INDEX($E$5:$J$10,U307,V307)/10&amp;",1}")</f>
        <v>{5,1,3,4,1}</v>
      </c>
      <c r="Y307" t="str">
        <f t="array" ref="Y307">[1]!LKnum(W307:X307)</f>
        <v>{{5,1,3,1667500,0}|{5,1,3,4,1}}</v>
      </c>
      <c r="Z307">
        <v>0</v>
      </c>
      <c r="AA307">
        <f t="array" ref="AA307">INT(IF(U307=0,0,INDEX($E$20:$J$25,U307,V307))+INDEX($E$20:$J$25,T307,V307))</f>
        <v>188500</v>
      </c>
      <c r="AB307" t="str" cm="1">
        <f t="array" ref="AB307">INDEX(A$5:A$10,$T307)&amp;"&lt;color=#47d110&gt;"&amp;_xlfn.CEILING.MATH(INDEX($E$5:$J$10,T307,V307)*R307,100)&amp;"&lt;/color&gt;"</f>
        <v>血量+&lt;color=#47d110&gt;1667500&lt;/color&gt;</v>
      </c>
      <c r="AC307" t="str" cm="1">
        <f t="array" ref="AC307">INDEX(B$5:B$10,$T307)&amp;"&lt;color=#47d110&gt;"&amp;_xlfn.CEILING.MATH(INDEX($E$5:$J$10,T307,V307)*R307,100)&amp;"&lt;/color&gt;"</f>
        <v>血量+&lt;color=#47d110&gt;1667500&lt;/color&gt;</v>
      </c>
      <c r="AD307" t="str" cm="1">
        <f t="array" ref="AD307">INDEX(C$5:C$10,$T307)&amp;"&lt;color=#47d110&gt;"&amp;_xlfn.CEILING.MATH(INDEX($E$5:$J$10,T307,V307)*R307,100)&amp;"&lt;/color&gt;"</f>
        <v>HP+&lt;color=#47d110&gt;1667500&lt;/color&gt;</v>
      </c>
      <c r="AE307" t="str">
        <f t="array" ref="AE307">IF($U307=0,"",","&amp;INDEX(A$5:A$10,$U307)&amp;INDEX($E$34:$J$39,$U307,$V307))</f>
        <v>,同时血量+&lt;color=#47d110&gt;4.0%&lt;/color&gt;</v>
      </c>
      <c r="AF307" t="str">
        <f t="array" ref="AF307">IF($U307=0,"",","&amp;INDEX(B$5:B$10,$U307)&amp;INDEX($E$34:$J$39,$U307,$V307))</f>
        <v>,同時血量+&lt;color=#47d110&gt;4.0%&lt;/color&gt;</v>
      </c>
      <c r="AG307" t="str">
        <f t="array" ref="AG307">IF($U307=0,"",","&amp;INDEX(C$5:C$10,$U307)&amp;INDEX($E$34:$J$39,$U307,$V307))</f>
        <v>,And HP+&lt;color=#47d110&gt;4.0%&lt;/color&gt;</v>
      </c>
      <c r="AH307" t="str">
        <f t="shared" si="50"/>
        <v>血量+&lt;color=#47d110&gt;1667500&lt;/color&gt;,同时血量+&lt;color=#47d110&gt;4.0%&lt;/color&gt;</v>
      </c>
      <c r="AI307" t="str">
        <f t="shared" si="51"/>
        <v>血量+&lt;color=#47d110&gt;1667500&lt;/color&gt;,同時血量+&lt;color=#47d110&gt;4.0%&lt;/color&gt;</v>
      </c>
      <c r="AJ307" t="str">
        <f t="shared" si="52"/>
        <v>HP+&lt;color=#47d110&gt;1667500&lt;/color&gt;,And HP+&lt;color=#47d110&gt;4.0%&lt;/color&gt;</v>
      </c>
      <c r="AL307" t="str">
        <f>_xlfn.XLOOKUP(AK307,Sheet4!$E$50:$E$118,Sheet4!$F$50:$F$118,"",)</f>
        <v/>
      </c>
      <c r="AM307" s="74" t="str">
        <f t="shared" si="53"/>
        <v>血量+&lt;color=#47d110&gt;1667500&lt;/color&gt;,同时血量+&lt;color=#47d110&gt;4.0%&lt;/color&gt;</v>
      </c>
      <c r="AN307" s="74" t="str">
        <f t="shared" si="54"/>
        <v>血量+&lt;color=#47d110&gt;1667500&lt;/color&gt;,同時血量+&lt;color=#47d110&gt;4.0%&lt;/color&gt;</v>
      </c>
      <c r="AO307" s="74" t="str">
        <f>AJ307&amp;_xlfn.XLOOKUP(AK307,Sheet4!$E$50:$E$118,Sheet4!$G$50:$G$118,"",)</f>
        <v>HP+&lt;color=#47d110&gt;1667500&lt;/color&gt;,And HP+&lt;color=#47d110&gt;4.0%&lt;/color&gt;</v>
      </c>
    </row>
    <row r="308" spans="12:41" x14ac:dyDescent="0.15">
      <c r="L308">
        <f t="shared" si="49"/>
        <v>53425</v>
      </c>
      <c r="M308">
        <v>25</v>
      </c>
      <c r="N308" s="81">
        <v>25</v>
      </c>
      <c r="O308" s="82">
        <v>4042</v>
      </c>
      <c r="P308" s="82">
        <v>4036</v>
      </c>
      <c r="Q308" s="82">
        <v>4002</v>
      </c>
      <c r="R308" s="124">
        <f t="shared" si="55"/>
        <v>1.1499999999999999</v>
      </c>
      <c r="S308" s="88">
        <v>34</v>
      </c>
      <c r="T308" s="89">
        <v>2</v>
      </c>
      <c r="U308" s="88">
        <v>5</v>
      </c>
      <c r="V308">
        <f t="shared" si="56"/>
        <v>5</v>
      </c>
      <c r="W308" t="str" cm="1">
        <f t="array" ref="W308">"{5,1,"&amp;T308&amp;","&amp;_xlfn.CEILING.MATH(INDEX($E$5:$J$10,T308,V308)*R308,100)&amp;",0}"</f>
        <v>{5,1,2,232900,0}</v>
      </c>
      <c r="X308" t="str" cm="1">
        <f t="array" ref="X308">IF(U308=0,"","{5,1,"&amp;U308-3&amp;","&amp;INDEX($E$5:$J$10,U308,V308)/10&amp;",1}")</f>
        <v>{5,1,2,4,1}</v>
      </c>
      <c r="Y308" t="str">
        <f t="array" ref="Y308">[1]!LKnum(W308:X308)</f>
        <v>{{5,1,2,232900,0}|{5,1,2,4,1}}</v>
      </c>
      <c r="Z308">
        <v>0</v>
      </c>
      <c r="AA308">
        <f t="array" ref="AA308">INT(IF(U308=0,0,INDEX($E$20:$J$25,U308,V308))+INDEX($E$20:$J$25,T308,V308))</f>
        <v>303750</v>
      </c>
      <c r="AB308" t="str" cm="1">
        <f t="array" ref="AB308">INDEX(A$5:A$10,$T308)&amp;"&lt;color=#47d110&gt;"&amp;_xlfn.CEILING.MATH(INDEX($E$5:$J$10,T308,V308)*R308,100)&amp;"&lt;/color&gt;"</f>
        <v>防御+&lt;color=#47d110&gt;232900&lt;/color&gt;</v>
      </c>
      <c r="AC308" t="str" cm="1">
        <f t="array" ref="AC308">INDEX(B$5:B$10,$T308)&amp;"&lt;color=#47d110&gt;"&amp;_xlfn.CEILING.MATH(INDEX($E$5:$J$10,T308,V308)*R308,100)&amp;"&lt;/color&gt;"</f>
        <v>防禦+&lt;color=#47d110&gt;232900&lt;/color&gt;</v>
      </c>
      <c r="AD308" t="str" cm="1">
        <f t="array" ref="AD308">INDEX(C$5:C$10,$T308)&amp;"&lt;color=#47d110&gt;"&amp;_xlfn.CEILING.MATH(INDEX($E$5:$J$10,T308,V308)*R308,100)&amp;"&lt;/color&gt;"</f>
        <v>DEF+&lt;color=#47d110&gt;232900&lt;/color&gt;</v>
      </c>
      <c r="AE308" t="str">
        <f t="array" ref="AE308">IF($U308=0,"",","&amp;INDEX(A$5:A$10,$U308)&amp;INDEX($E$34:$J$39,$U308,$V308))</f>
        <v>,同时防御+&lt;color=#47d110&gt;4.0%&lt;/color&gt;</v>
      </c>
      <c r="AF308" t="str">
        <f t="array" ref="AF308">IF($U308=0,"",","&amp;INDEX(B$5:B$10,$U308)&amp;INDEX($E$34:$J$39,$U308,$V308))</f>
        <v>,同時防禦+&lt;color=#47d110&gt;4.0%&lt;/color&gt;</v>
      </c>
      <c r="AG308" t="str">
        <f t="array" ref="AG308">IF($U308=0,"",","&amp;INDEX(C$5:C$10,$U308)&amp;INDEX($E$34:$J$39,$U308,$V308))</f>
        <v>,And DEF+&lt;color=#47d110&gt;4.0%&lt;/color&gt;</v>
      </c>
      <c r="AH308" t="str">
        <f t="shared" si="50"/>
        <v>防御+&lt;color=#47d110&gt;232900&lt;/color&gt;,同时防御+&lt;color=#47d110&gt;4.0%&lt;/color&gt;</v>
      </c>
      <c r="AI308" t="str">
        <f t="shared" si="51"/>
        <v>防禦+&lt;color=#47d110&gt;232900&lt;/color&gt;,同時防禦+&lt;color=#47d110&gt;4.0%&lt;/color&gt;</v>
      </c>
      <c r="AJ308" t="str">
        <f t="shared" si="52"/>
        <v>DEF+&lt;color=#47d110&gt;232900&lt;/color&gt;,And DEF+&lt;color=#47d110&gt;4.0%&lt;/color&gt;</v>
      </c>
      <c r="AL308" t="str">
        <f>_xlfn.XLOOKUP(AK308,Sheet4!$E$50:$E$118,Sheet4!$F$50:$F$118,"",)</f>
        <v/>
      </c>
      <c r="AM308" s="74" t="str">
        <f t="shared" si="53"/>
        <v>防御+&lt;color=#47d110&gt;232900&lt;/color&gt;,同时防御+&lt;color=#47d110&gt;4.0%&lt;/color&gt;</v>
      </c>
      <c r="AN308" s="74" t="str">
        <f t="shared" si="54"/>
        <v>防禦+&lt;color=#47d110&gt;232900&lt;/color&gt;,同時防禦+&lt;color=#47d110&gt;4.0%&lt;/color&gt;</v>
      </c>
      <c r="AO308" s="74" t="str">
        <f>AJ308&amp;_xlfn.XLOOKUP(AK308,Sheet4!$E$50:$E$118,Sheet4!$G$50:$G$118,"",)</f>
        <v>DEF+&lt;color=#47d110&gt;232900&lt;/color&gt;,And DEF+&lt;color=#47d110&gt;4.0%&lt;/color&gt;</v>
      </c>
    </row>
    <row r="309" spans="12:41" x14ac:dyDescent="0.15">
      <c r="L309">
        <f t="shared" si="49"/>
        <v>53326</v>
      </c>
      <c r="M309">
        <v>26</v>
      </c>
      <c r="N309" s="79">
        <v>26</v>
      </c>
      <c r="O309" s="82">
        <v>4041</v>
      </c>
      <c r="P309" s="82">
        <v>4023</v>
      </c>
      <c r="Q309" s="82">
        <v>4007</v>
      </c>
      <c r="R309" s="124">
        <f t="shared" si="55"/>
        <v>1.1499999999999999</v>
      </c>
      <c r="S309" s="88">
        <v>33</v>
      </c>
      <c r="T309" s="89">
        <v>2</v>
      </c>
      <c r="U309" s="88">
        <v>5</v>
      </c>
      <c r="V309">
        <f t="shared" si="56"/>
        <v>5</v>
      </c>
      <c r="W309" t="str" cm="1">
        <f t="array" ref="W309">"{5,1,"&amp;T309&amp;","&amp;_xlfn.CEILING.MATH(INDEX($E$5:$J$10,T309,V309)*R309,100)&amp;",0}"</f>
        <v>{5,1,2,232900,0}</v>
      </c>
      <c r="X309" t="str" cm="1">
        <f t="array" ref="X309">IF(U309=0,"","{5,1,"&amp;U309-3&amp;","&amp;INDEX($E$5:$J$10,U309,V309)/10&amp;",1}")</f>
        <v>{5,1,2,4,1}</v>
      </c>
      <c r="Y309" t="str">
        <f t="array" ref="Y309">[1]!LKnum(W309:X309)</f>
        <v>{{5,1,2,232900,0}|{5,1,2,4,1}}</v>
      </c>
      <c r="Z309">
        <v>0</v>
      </c>
      <c r="AA309">
        <f t="array" ref="AA309">INT(IF(U309=0,0,INDEX($E$20:$J$25,U309,V309))+INDEX($E$20:$J$25,T309,V309))</f>
        <v>303750</v>
      </c>
      <c r="AB309" t="str" cm="1">
        <f t="array" ref="AB309">INDEX(A$5:A$10,$T309)&amp;"&lt;color=#47d110&gt;"&amp;_xlfn.CEILING.MATH(INDEX($E$5:$J$10,T309,V309)*R309,100)&amp;"&lt;/color&gt;"</f>
        <v>防御+&lt;color=#47d110&gt;232900&lt;/color&gt;</v>
      </c>
      <c r="AC309" t="str" cm="1">
        <f t="array" ref="AC309">INDEX(B$5:B$10,$T309)&amp;"&lt;color=#47d110&gt;"&amp;_xlfn.CEILING.MATH(INDEX($E$5:$J$10,T309,V309)*R309,100)&amp;"&lt;/color&gt;"</f>
        <v>防禦+&lt;color=#47d110&gt;232900&lt;/color&gt;</v>
      </c>
      <c r="AD309" t="str" cm="1">
        <f t="array" ref="AD309">INDEX(C$5:C$10,$T309)&amp;"&lt;color=#47d110&gt;"&amp;_xlfn.CEILING.MATH(INDEX($E$5:$J$10,T309,V309)*R309,100)&amp;"&lt;/color&gt;"</f>
        <v>DEF+&lt;color=#47d110&gt;232900&lt;/color&gt;</v>
      </c>
      <c r="AE309" t="str">
        <f t="array" ref="AE309">IF($U309=0,"",","&amp;INDEX(A$5:A$10,$U309)&amp;INDEX($E$34:$J$39,$U309,$V309))</f>
        <v>,同时防御+&lt;color=#47d110&gt;4.0%&lt;/color&gt;</v>
      </c>
      <c r="AF309" t="str">
        <f t="array" ref="AF309">IF($U309=0,"",","&amp;INDEX(B$5:B$10,$U309)&amp;INDEX($E$34:$J$39,$U309,$V309))</f>
        <v>,同時防禦+&lt;color=#47d110&gt;4.0%&lt;/color&gt;</v>
      </c>
      <c r="AG309" t="str">
        <f t="array" ref="AG309">IF($U309=0,"",","&amp;INDEX(C$5:C$10,$U309)&amp;INDEX($E$34:$J$39,$U309,$V309))</f>
        <v>,And DEF+&lt;color=#47d110&gt;4.0%&lt;/color&gt;</v>
      </c>
      <c r="AH309" t="str">
        <f t="shared" si="50"/>
        <v>防御+&lt;color=#47d110&gt;232900&lt;/color&gt;,同时防御+&lt;color=#47d110&gt;4.0%&lt;/color&gt;</v>
      </c>
      <c r="AI309" t="str">
        <f t="shared" si="51"/>
        <v>防禦+&lt;color=#47d110&gt;232900&lt;/color&gt;,同時防禦+&lt;color=#47d110&gt;4.0%&lt;/color&gt;</v>
      </c>
      <c r="AJ309" t="str">
        <f t="shared" si="52"/>
        <v>DEF+&lt;color=#47d110&gt;232900&lt;/color&gt;,And DEF+&lt;color=#47d110&gt;4.0%&lt;/color&gt;</v>
      </c>
      <c r="AL309" t="str">
        <f>_xlfn.XLOOKUP(AK309,Sheet4!$E$50:$E$118,Sheet4!$F$50:$F$118,"",)</f>
        <v/>
      </c>
      <c r="AM309" s="74" t="str">
        <f t="shared" si="53"/>
        <v>防御+&lt;color=#47d110&gt;232900&lt;/color&gt;,同时防御+&lt;color=#47d110&gt;4.0%&lt;/color&gt;</v>
      </c>
      <c r="AN309" s="74" t="str">
        <f t="shared" si="54"/>
        <v>防禦+&lt;color=#47d110&gt;232900&lt;/color&gt;,同時防禦+&lt;color=#47d110&gt;4.0%&lt;/color&gt;</v>
      </c>
      <c r="AO309" s="74" t="str">
        <f>AJ309&amp;_xlfn.XLOOKUP(AK309,Sheet4!$E$50:$E$118,Sheet4!$G$50:$G$118,"",)</f>
        <v>DEF+&lt;color=#47d110&gt;232900&lt;/color&gt;,And DEF+&lt;color=#47d110&gt;4.0%&lt;/color&gt;</v>
      </c>
    </row>
    <row r="310" spans="12:41" x14ac:dyDescent="0.15">
      <c r="L310">
        <f t="shared" si="49"/>
        <v>52327</v>
      </c>
      <c r="M310">
        <v>27</v>
      </c>
      <c r="N310" s="79">
        <v>27</v>
      </c>
      <c r="O310" s="82">
        <v>4042</v>
      </c>
      <c r="P310" s="82">
        <v>4035</v>
      </c>
      <c r="Q310" s="82">
        <v>4016</v>
      </c>
      <c r="R310" s="124">
        <f t="shared" si="55"/>
        <v>1.1499999999999999</v>
      </c>
      <c r="S310" s="88">
        <v>23</v>
      </c>
      <c r="T310" s="89">
        <v>1</v>
      </c>
      <c r="U310" s="88">
        <v>4</v>
      </c>
      <c r="V310">
        <f t="shared" si="56"/>
        <v>5</v>
      </c>
      <c r="W310" t="str" cm="1">
        <f t="array" ref="W310">"{5,1,"&amp;T310&amp;","&amp;_xlfn.CEILING.MATH(INDEX($E$5:$J$10,T310,V310)*R310,100)&amp;",0}"</f>
        <v>{5,1,1,201300,0}</v>
      </c>
      <c r="X310" t="str" cm="1">
        <f t="array" ref="X310">IF(U310=0,"","{5,1,"&amp;U310-3&amp;","&amp;INDEX($E$5:$J$10,U310,V310)/10&amp;",1}")</f>
        <v>{5,1,1,4,1}</v>
      </c>
      <c r="Y310" t="str">
        <f t="array" ref="Y310">[1]!LKnum(W310:X310)</f>
        <v>{{5,1,1,201300,0}|{5,1,1,4,1}}</v>
      </c>
      <c r="Z310">
        <v>0</v>
      </c>
      <c r="AA310">
        <f t="array" ref="AA310">INT(IF(U310=0,0,INDEX($E$20:$J$25,U310,V310))+INDEX($E$20:$J$25,T310,V310))</f>
        <v>175000</v>
      </c>
      <c r="AB310" t="str" cm="1">
        <f t="array" ref="AB310">INDEX(A$5:A$10,$T310)&amp;"&lt;color=#47d110&gt;"&amp;_xlfn.CEILING.MATH(INDEX($E$5:$J$10,T310,V310)*R310,100)&amp;"&lt;/color&gt;"</f>
        <v>攻击+&lt;color=#47d110&gt;201300&lt;/color&gt;</v>
      </c>
      <c r="AC310" t="str" cm="1">
        <f t="array" ref="AC310">INDEX(B$5:B$10,$T310)&amp;"&lt;color=#47d110&gt;"&amp;_xlfn.CEILING.MATH(INDEX($E$5:$J$10,T310,V310)*R310,100)&amp;"&lt;/color&gt;"</f>
        <v>攻擊+&lt;color=#47d110&gt;201300&lt;/color&gt;</v>
      </c>
      <c r="AD310" t="str" cm="1">
        <f t="array" ref="AD310">INDEX(C$5:C$10,$T310)&amp;"&lt;color=#47d110&gt;"&amp;_xlfn.CEILING.MATH(INDEX($E$5:$J$10,T310,V310)*R310,100)&amp;"&lt;/color&gt;"</f>
        <v>ATK+&lt;color=#47d110&gt;201300&lt;/color&gt;</v>
      </c>
      <c r="AE310" t="str">
        <f t="array" ref="AE310">IF($U310=0,"",","&amp;INDEX(A$5:A$10,$U310)&amp;INDEX($E$34:$J$39,$U310,$V310))</f>
        <v>,同时攻击+&lt;color=#47d110&gt;4.0%&lt;/color&gt;</v>
      </c>
      <c r="AF310" t="str">
        <f t="array" ref="AF310">IF($U310=0,"",","&amp;INDEX(B$5:B$10,$U310)&amp;INDEX($E$34:$J$39,$U310,$V310))</f>
        <v>,同時攻擊+&lt;color=#47d110&gt;4.0%&lt;/color&gt;</v>
      </c>
      <c r="AG310" t="str">
        <f t="array" ref="AG310">IF($U310=0,"",","&amp;INDEX(C$5:C$10,$U310)&amp;INDEX($E$34:$J$39,$U310,$V310))</f>
        <v>,And ATK+&lt;color=#47d110&gt;4.0%&lt;/color&gt;</v>
      </c>
      <c r="AH310" t="str">
        <f t="shared" si="50"/>
        <v>攻击+&lt;color=#47d110&gt;201300&lt;/color&gt;,同时攻击+&lt;color=#47d110&gt;4.0%&lt;/color&gt;</v>
      </c>
      <c r="AI310" t="str">
        <f t="shared" si="51"/>
        <v>攻擊+&lt;color=#47d110&gt;201300&lt;/color&gt;,同時攻擊+&lt;color=#47d110&gt;4.0%&lt;/color&gt;</v>
      </c>
      <c r="AJ310" t="str">
        <f t="shared" si="52"/>
        <v>ATK+&lt;color=#47d110&gt;201300&lt;/color&gt;,And ATK+&lt;color=#47d110&gt;4.0%&lt;/color&gt;</v>
      </c>
      <c r="AL310" t="str">
        <f>_xlfn.XLOOKUP(AK310,Sheet4!$E$50:$E$118,Sheet4!$F$50:$F$118,"",)</f>
        <v/>
      </c>
      <c r="AM310" s="74" t="str">
        <f t="shared" si="53"/>
        <v>攻击+&lt;color=#47d110&gt;201300&lt;/color&gt;,同时攻击+&lt;color=#47d110&gt;4.0%&lt;/color&gt;</v>
      </c>
      <c r="AN310" s="74" t="str">
        <f t="shared" si="54"/>
        <v>攻擊+&lt;color=#47d110&gt;201300&lt;/color&gt;,同時攻擊+&lt;color=#47d110&gt;4.0%&lt;/color&gt;</v>
      </c>
      <c r="AO310" s="74" t="str">
        <f>AJ310&amp;_xlfn.XLOOKUP(AK310,Sheet4!$E$50:$E$118,Sheet4!$G$50:$G$118,"",)</f>
        <v>ATK+&lt;color=#47d110&gt;201300&lt;/color&gt;,And ATK+&lt;color=#47d110&gt;4.0%&lt;/color&gt;</v>
      </c>
    </row>
    <row r="311" spans="12:41" x14ac:dyDescent="0.15">
      <c r="L311">
        <f t="shared" si="49"/>
        <v>52628</v>
      </c>
      <c r="M311">
        <v>28</v>
      </c>
      <c r="N311" s="79">
        <v>28</v>
      </c>
      <c r="O311" s="82">
        <v>4031</v>
      </c>
      <c r="P311" s="82">
        <v>4026</v>
      </c>
      <c r="Q311" s="82">
        <v>4000</v>
      </c>
      <c r="R311" s="124">
        <f t="shared" si="55"/>
        <v>1.1499999999999999</v>
      </c>
      <c r="S311" s="88">
        <v>26</v>
      </c>
      <c r="T311" s="89">
        <v>2</v>
      </c>
      <c r="U311" s="88">
        <v>5</v>
      </c>
      <c r="V311">
        <f t="shared" si="56"/>
        <v>5</v>
      </c>
      <c r="W311" t="str" cm="1">
        <f t="array" ref="W311">"{5,1,"&amp;T311&amp;","&amp;_xlfn.CEILING.MATH(INDEX($E$5:$J$10,T311,V311)*R311,100)&amp;",0}"</f>
        <v>{5,1,2,232900,0}</v>
      </c>
      <c r="X311" t="str" cm="1">
        <f t="array" ref="X311">IF(U311=0,"","{5,1,"&amp;U311-3&amp;","&amp;INDEX($E$5:$J$10,U311,V311)/10&amp;",1}")</f>
        <v>{5,1,2,4,1}</v>
      </c>
      <c r="Y311" t="str">
        <f t="array" ref="Y311">[1]!LKnum(W311:X311)</f>
        <v>{{5,1,2,232900,0}|{5,1,2,4,1}}</v>
      </c>
      <c r="Z311">
        <v>0</v>
      </c>
      <c r="AA311">
        <f t="array" ref="AA311">INT(IF(U311=0,0,INDEX($E$20:$J$25,U311,V311))+INDEX($E$20:$J$25,T311,V311))</f>
        <v>303750</v>
      </c>
      <c r="AB311" t="str" cm="1">
        <f t="array" ref="AB311">INDEX(A$5:A$10,$T311)&amp;"&lt;color=#47d110&gt;"&amp;_xlfn.CEILING.MATH(INDEX($E$5:$J$10,T311,V311)*R311,100)&amp;"&lt;/color&gt;"</f>
        <v>防御+&lt;color=#47d110&gt;232900&lt;/color&gt;</v>
      </c>
      <c r="AC311" t="str" cm="1">
        <f t="array" ref="AC311">INDEX(B$5:B$10,$T311)&amp;"&lt;color=#47d110&gt;"&amp;_xlfn.CEILING.MATH(INDEX($E$5:$J$10,T311,V311)*R311,100)&amp;"&lt;/color&gt;"</f>
        <v>防禦+&lt;color=#47d110&gt;232900&lt;/color&gt;</v>
      </c>
      <c r="AD311" t="str" cm="1">
        <f t="array" ref="AD311">INDEX(C$5:C$10,$T311)&amp;"&lt;color=#47d110&gt;"&amp;_xlfn.CEILING.MATH(INDEX($E$5:$J$10,T311,V311)*R311,100)&amp;"&lt;/color&gt;"</f>
        <v>DEF+&lt;color=#47d110&gt;232900&lt;/color&gt;</v>
      </c>
      <c r="AE311" t="str">
        <f t="array" ref="AE311">IF($U311=0,"",","&amp;INDEX(A$5:A$10,$U311)&amp;INDEX($E$34:$J$39,$U311,$V311))</f>
        <v>,同时防御+&lt;color=#47d110&gt;4.0%&lt;/color&gt;</v>
      </c>
      <c r="AF311" t="str">
        <f t="array" ref="AF311">IF($U311=0,"",","&amp;INDEX(B$5:B$10,$U311)&amp;INDEX($E$34:$J$39,$U311,$V311))</f>
        <v>,同時防禦+&lt;color=#47d110&gt;4.0%&lt;/color&gt;</v>
      </c>
      <c r="AG311" t="str">
        <f t="array" ref="AG311">IF($U311=0,"",","&amp;INDEX(C$5:C$10,$U311)&amp;INDEX($E$34:$J$39,$U311,$V311))</f>
        <v>,And DEF+&lt;color=#47d110&gt;4.0%&lt;/color&gt;</v>
      </c>
      <c r="AH311" t="str">
        <f t="shared" si="50"/>
        <v>防御+&lt;color=#47d110&gt;232900&lt;/color&gt;,同时防御+&lt;color=#47d110&gt;4.0%&lt;/color&gt;</v>
      </c>
      <c r="AI311" t="str">
        <f t="shared" si="51"/>
        <v>防禦+&lt;color=#47d110&gt;232900&lt;/color&gt;,同時防禦+&lt;color=#47d110&gt;4.0%&lt;/color&gt;</v>
      </c>
      <c r="AJ311" t="str">
        <f t="shared" si="52"/>
        <v>DEF+&lt;color=#47d110&gt;232900&lt;/color&gt;,And DEF+&lt;color=#47d110&gt;4.0%&lt;/color&gt;</v>
      </c>
      <c r="AL311" t="str">
        <f>_xlfn.XLOOKUP(AK311,Sheet4!$E$50:$E$118,Sheet4!$F$50:$F$118,"",)</f>
        <v/>
      </c>
      <c r="AM311" s="74" t="str">
        <f t="shared" si="53"/>
        <v>防御+&lt;color=#47d110&gt;232900&lt;/color&gt;,同时防御+&lt;color=#47d110&gt;4.0%&lt;/color&gt;</v>
      </c>
      <c r="AN311" s="74" t="str">
        <f t="shared" si="54"/>
        <v>防禦+&lt;color=#47d110&gt;232900&lt;/color&gt;,同時防禦+&lt;color=#47d110&gt;4.0%&lt;/color&gt;</v>
      </c>
      <c r="AO311" s="74" t="str">
        <f>AJ311&amp;_xlfn.XLOOKUP(AK311,Sheet4!$E$50:$E$118,Sheet4!$G$50:$G$118,"",)</f>
        <v>DEF+&lt;color=#47d110&gt;232900&lt;/color&gt;,And DEF+&lt;color=#47d110&gt;4.0%&lt;/color&gt;</v>
      </c>
    </row>
    <row r="312" spans="12:41" x14ac:dyDescent="0.15">
      <c r="L312">
        <f t="shared" si="49"/>
        <v>52629</v>
      </c>
      <c r="M312">
        <v>29</v>
      </c>
      <c r="N312" s="81">
        <v>29</v>
      </c>
      <c r="O312" s="82">
        <v>4027</v>
      </c>
      <c r="P312" s="82">
        <v>4014</v>
      </c>
      <c r="Q312" s="82">
        <v>4004</v>
      </c>
      <c r="R312" s="124">
        <f t="shared" si="55"/>
        <v>1.1499999999999999</v>
      </c>
      <c r="S312" s="88">
        <v>26</v>
      </c>
      <c r="T312" s="89">
        <v>3</v>
      </c>
      <c r="U312" s="88">
        <v>6</v>
      </c>
      <c r="V312">
        <f t="shared" si="56"/>
        <v>5</v>
      </c>
      <c r="W312" t="str" cm="1">
        <f t="array" ref="W312">"{5,1,"&amp;T312&amp;","&amp;_xlfn.CEILING.MATH(INDEX($E$5:$J$10,T312,V312)*R312,100)&amp;",0}"</f>
        <v>{5,1,3,1667500,0}</v>
      </c>
      <c r="X312" t="str" cm="1">
        <f t="array" ref="X312">IF(U312=0,"","{5,1,"&amp;U312-3&amp;","&amp;INDEX($E$5:$J$10,U312,V312)/10&amp;",1}")</f>
        <v>{5,1,3,4,1}</v>
      </c>
      <c r="Y312" t="str">
        <f t="array" ref="Y312">[1]!LKnum(W312:X312)</f>
        <v>{{5,1,3,1667500,0}|{5,1,3,4,1}}</v>
      </c>
      <c r="Z312">
        <v>0</v>
      </c>
      <c r="AA312">
        <f t="array" ref="AA312">INT(IF(U312=0,0,INDEX($E$20:$J$25,U312,V312))+INDEX($E$20:$J$25,T312,V312))</f>
        <v>188500</v>
      </c>
      <c r="AB312" t="str" cm="1">
        <f t="array" ref="AB312">INDEX(A$5:A$10,$T312)&amp;"&lt;color=#47d110&gt;"&amp;_xlfn.CEILING.MATH(INDEX($E$5:$J$10,T312,V312)*R312,100)&amp;"&lt;/color&gt;"</f>
        <v>血量+&lt;color=#47d110&gt;1667500&lt;/color&gt;</v>
      </c>
      <c r="AC312" t="str" cm="1">
        <f t="array" ref="AC312">INDEX(B$5:B$10,$T312)&amp;"&lt;color=#47d110&gt;"&amp;_xlfn.CEILING.MATH(INDEX($E$5:$J$10,T312,V312)*R312,100)&amp;"&lt;/color&gt;"</f>
        <v>血量+&lt;color=#47d110&gt;1667500&lt;/color&gt;</v>
      </c>
      <c r="AD312" t="str" cm="1">
        <f t="array" ref="AD312">INDEX(C$5:C$10,$T312)&amp;"&lt;color=#47d110&gt;"&amp;_xlfn.CEILING.MATH(INDEX($E$5:$J$10,T312,V312)*R312,100)&amp;"&lt;/color&gt;"</f>
        <v>HP+&lt;color=#47d110&gt;1667500&lt;/color&gt;</v>
      </c>
      <c r="AE312" t="str">
        <f t="array" ref="AE312">IF($U312=0,"",","&amp;INDEX(A$5:A$10,$U312)&amp;INDEX($E$34:$J$39,$U312,$V312))</f>
        <v>,同时血量+&lt;color=#47d110&gt;4.0%&lt;/color&gt;</v>
      </c>
      <c r="AF312" t="str">
        <f t="array" ref="AF312">IF($U312=0,"",","&amp;INDEX(B$5:B$10,$U312)&amp;INDEX($E$34:$J$39,$U312,$V312))</f>
        <v>,同時血量+&lt;color=#47d110&gt;4.0%&lt;/color&gt;</v>
      </c>
      <c r="AG312" t="str">
        <f t="array" ref="AG312">IF($U312=0,"",","&amp;INDEX(C$5:C$10,$U312)&amp;INDEX($E$34:$J$39,$U312,$V312))</f>
        <v>,And HP+&lt;color=#47d110&gt;4.0%&lt;/color&gt;</v>
      </c>
      <c r="AH312" t="str">
        <f t="shared" si="50"/>
        <v>血量+&lt;color=#47d110&gt;1667500&lt;/color&gt;,同时血量+&lt;color=#47d110&gt;4.0%&lt;/color&gt;</v>
      </c>
      <c r="AI312" t="str">
        <f t="shared" si="51"/>
        <v>血量+&lt;color=#47d110&gt;1667500&lt;/color&gt;,同時血量+&lt;color=#47d110&gt;4.0%&lt;/color&gt;</v>
      </c>
      <c r="AJ312" t="str">
        <f t="shared" si="52"/>
        <v>HP+&lt;color=#47d110&gt;1667500&lt;/color&gt;,And HP+&lt;color=#47d110&gt;4.0%&lt;/color&gt;</v>
      </c>
      <c r="AL312" t="str">
        <f>_xlfn.XLOOKUP(AK312,Sheet4!$E$50:$E$118,Sheet4!$F$50:$F$118,"",)</f>
        <v/>
      </c>
      <c r="AM312" s="74" t="str">
        <f t="shared" si="53"/>
        <v>血量+&lt;color=#47d110&gt;1667500&lt;/color&gt;,同时血量+&lt;color=#47d110&gt;4.0%&lt;/color&gt;</v>
      </c>
      <c r="AN312" s="74" t="str">
        <f t="shared" si="54"/>
        <v>血量+&lt;color=#47d110&gt;1667500&lt;/color&gt;,同時血量+&lt;color=#47d110&gt;4.0%&lt;/color&gt;</v>
      </c>
      <c r="AO312" s="74" t="str">
        <f>AJ312&amp;_xlfn.XLOOKUP(AK312,Sheet4!$E$50:$E$118,Sheet4!$G$50:$G$118,"",)</f>
        <v>HP+&lt;color=#47d110&gt;1667500&lt;/color&gt;,And HP+&lt;color=#47d110&gt;4.0%&lt;/color&gt;</v>
      </c>
    </row>
    <row r="313" spans="12:41" x14ac:dyDescent="0.15">
      <c r="L313">
        <f t="shared" si="49"/>
        <v>52630</v>
      </c>
      <c r="M313">
        <v>30</v>
      </c>
      <c r="N313" s="79">
        <v>30</v>
      </c>
      <c r="O313" s="82">
        <v>4028</v>
      </c>
      <c r="P313" s="82">
        <v>4009</v>
      </c>
      <c r="Q313" s="82">
        <v>4005</v>
      </c>
      <c r="R313" s="124">
        <f t="shared" si="55"/>
        <v>1.1499999999999999</v>
      </c>
      <c r="S313" s="88">
        <v>26</v>
      </c>
      <c r="T313" s="89">
        <v>1</v>
      </c>
      <c r="U313" s="88">
        <v>4</v>
      </c>
      <c r="V313">
        <f t="shared" si="56"/>
        <v>5</v>
      </c>
      <c r="W313" t="str" cm="1">
        <f t="array" ref="W313">"{5,1,"&amp;T313&amp;","&amp;_xlfn.CEILING.MATH(INDEX($E$5:$J$10,T313,V313)*R313,100)&amp;",0}"</f>
        <v>{5,1,1,201300,0}</v>
      </c>
      <c r="X313" t="str" cm="1">
        <f t="array" ref="X313">IF(U313=0,"","{5,1,"&amp;U313-3&amp;","&amp;INDEX($E$5:$J$10,U313,V313)/10&amp;",1}")</f>
        <v>{5,1,1,4,1}</v>
      </c>
      <c r="Y313" t="str">
        <f t="array" ref="Y313">[1]!LKnum(W313:X313)</f>
        <v>{{5,1,1,201300,0}|{5,1,1,4,1}}</v>
      </c>
      <c r="Z313">
        <v>0</v>
      </c>
      <c r="AA313">
        <f t="array" ref="AA313">INT(IF(U313=0,0,INDEX($E$20:$J$25,U313,V313))+INDEX($E$20:$J$25,T313,V313))</f>
        <v>175000</v>
      </c>
      <c r="AB313" t="str" cm="1">
        <f t="array" ref="AB313">INDEX(A$5:A$10,$T313)&amp;"&lt;color=#47d110&gt;"&amp;_xlfn.CEILING.MATH(INDEX($E$5:$J$10,T313,V313)*R313,100)&amp;"&lt;/color&gt;"</f>
        <v>攻击+&lt;color=#47d110&gt;201300&lt;/color&gt;</v>
      </c>
      <c r="AC313" t="str" cm="1">
        <f t="array" ref="AC313">INDEX(B$5:B$10,$T313)&amp;"&lt;color=#47d110&gt;"&amp;_xlfn.CEILING.MATH(INDEX($E$5:$J$10,T313,V313)*R313,100)&amp;"&lt;/color&gt;"</f>
        <v>攻擊+&lt;color=#47d110&gt;201300&lt;/color&gt;</v>
      </c>
      <c r="AD313" t="str" cm="1">
        <f t="array" ref="AD313">INDEX(C$5:C$10,$T313)&amp;"&lt;color=#47d110&gt;"&amp;_xlfn.CEILING.MATH(INDEX($E$5:$J$10,T313,V313)*R313,100)&amp;"&lt;/color&gt;"</f>
        <v>ATK+&lt;color=#47d110&gt;201300&lt;/color&gt;</v>
      </c>
      <c r="AE313" t="str">
        <f t="array" ref="AE313">IF($U313=0,"",","&amp;INDEX(A$5:A$10,$U313)&amp;INDEX($E$34:$J$39,$U313,$V313))</f>
        <v>,同时攻击+&lt;color=#47d110&gt;4.0%&lt;/color&gt;</v>
      </c>
      <c r="AF313" t="str">
        <f t="array" ref="AF313">IF($U313=0,"",","&amp;INDEX(B$5:B$10,$U313)&amp;INDEX($E$34:$J$39,$U313,$V313))</f>
        <v>,同時攻擊+&lt;color=#47d110&gt;4.0%&lt;/color&gt;</v>
      </c>
      <c r="AG313" t="str">
        <f t="array" ref="AG313">IF($U313=0,"",","&amp;INDEX(C$5:C$10,$U313)&amp;INDEX($E$34:$J$39,$U313,$V313))</f>
        <v>,And ATK+&lt;color=#47d110&gt;4.0%&lt;/color&gt;</v>
      </c>
      <c r="AH313" t="str">
        <f t="shared" si="50"/>
        <v>攻击+&lt;color=#47d110&gt;201300&lt;/color&gt;,同时攻击+&lt;color=#47d110&gt;4.0%&lt;/color&gt;</v>
      </c>
      <c r="AI313" t="str">
        <f t="shared" si="51"/>
        <v>攻擊+&lt;color=#47d110&gt;201300&lt;/color&gt;,同時攻擊+&lt;color=#47d110&gt;4.0%&lt;/color&gt;</v>
      </c>
      <c r="AJ313" t="str">
        <f t="shared" si="52"/>
        <v>ATK+&lt;color=#47d110&gt;201300&lt;/color&gt;,And ATK+&lt;color=#47d110&gt;4.0%&lt;/color&gt;</v>
      </c>
      <c r="AL313" t="str">
        <f>_xlfn.XLOOKUP(AK313,Sheet4!$E$50:$E$118,Sheet4!$F$50:$F$118,"",)</f>
        <v/>
      </c>
      <c r="AM313" s="74" t="str">
        <f t="shared" si="53"/>
        <v>攻击+&lt;color=#47d110&gt;201300&lt;/color&gt;,同时攻击+&lt;color=#47d110&gt;4.0%&lt;/color&gt;</v>
      </c>
      <c r="AN313" s="74" t="str">
        <f t="shared" si="54"/>
        <v>攻擊+&lt;color=#47d110&gt;201300&lt;/color&gt;,同時攻擊+&lt;color=#47d110&gt;4.0%&lt;/color&gt;</v>
      </c>
      <c r="AO313" s="74" t="str">
        <f>AJ313&amp;_xlfn.XLOOKUP(AK313,Sheet4!$E$50:$E$118,Sheet4!$G$50:$G$118,"",)</f>
        <v>ATK+&lt;color=#47d110&gt;201300&lt;/color&gt;,And ATK+&lt;color=#47d110&gt;4.0%&lt;/color&gt;</v>
      </c>
    </row>
    <row r="314" spans="12:41" x14ac:dyDescent="0.15">
      <c r="L314">
        <f t="shared" si="49"/>
        <v>51531</v>
      </c>
      <c r="M314">
        <v>31</v>
      </c>
      <c r="N314" s="81">
        <v>31</v>
      </c>
      <c r="O314" s="82">
        <v>4024</v>
      </c>
      <c r="P314" s="82">
        <v>4012</v>
      </c>
      <c r="Q314" s="82">
        <v>4006</v>
      </c>
      <c r="R314" s="124">
        <f t="shared" si="55"/>
        <v>1.1499999999999999</v>
      </c>
      <c r="S314" s="88">
        <v>15</v>
      </c>
      <c r="T314" s="89">
        <v>2</v>
      </c>
      <c r="U314" s="88">
        <v>5</v>
      </c>
      <c r="V314">
        <f t="shared" si="56"/>
        <v>5</v>
      </c>
      <c r="W314" t="str" cm="1">
        <f t="array" ref="W314">"{5,1,"&amp;T314&amp;","&amp;_xlfn.CEILING.MATH(INDEX($E$5:$J$10,T314,V314)*R314,100)&amp;",0}"</f>
        <v>{5,1,2,232900,0}</v>
      </c>
      <c r="X314" t="str" cm="1">
        <f t="array" ref="X314">IF(U314=0,"","{5,1,"&amp;U314-3&amp;","&amp;INDEX($E$5:$J$10,U314,V314)/10&amp;",1}")</f>
        <v>{5,1,2,4,1}</v>
      </c>
      <c r="Y314" t="str">
        <f t="array" ref="Y314">[1]!LKnum(W314:X314)</f>
        <v>{{5,1,2,232900,0}|{5,1,2,4,1}}</v>
      </c>
      <c r="Z314">
        <v>0</v>
      </c>
      <c r="AA314">
        <f t="array" ref="AA314">INT(IF(U314=0,0,INDEX($E$20:$J$25,U314,V314))+INDEX($E$20:$J$25,T314,V314))</f>
        <v>303750</v>
      </c>
      <c r="AB314" t="str" cm="1">
        <f t="array" ref="AB314">INDEX(A$5:A$10,$T314)&amp;"&lt;color=#47d110&gt;"&amp;_xlfn.CEILING.MATH(INDEX($E$5:$J$10,T314,V314)*R314,100)&amp;"&lt;/color&gt;"</f>
        <v>防御+&lt;color=#47d110&gt;232900&lt;/color&gt;</v>
      </c>
      <c r="AC314" t="str" cm="1">
        <f t="array" ref="AC314">INDEX(B$5:B$10,$T314)&amp;"&lt;color=#47d110&gt;"&amp;_xlfn.CEILING.MATH(INDEX($E$5:$J$10,T314,V314)*R314,100)&amp;"&lt;/color&gt;"</f>
        <v>防禦+&lt;color=#47d110&gt;232900&lt;/color&gt;</v>
      </c>
      <c r="AD314" t="str" cm="1">
        <f t="array" ref="AD314">INDEX(C$5:C$10,$T314)&amp;"&lt;color=#47d110&gt;"&amp;_xlfn.CEILING.MATH(INDEX($E$5:$J$10,T314,V314)*R314,100)&amp;"&lt;/color&gt;"</f>
        <v>DEF+&lt;color=#47d110&gt;232900&lt;/color&gt;</v>
      </c>
      <c r="AE314" t="str">
        <f t="array" ref="AE314">IF($U314=0,"",","&amp;INDEX(A$5:A$10,$U314)&amp;INDEX($E$34:$J$39,$U314,$V314))</f>
        <v>,同时防御+&lt;color=#47d110&gt;4.0%&lt;/color&gt;</v>
      </c>
      <c r="AF314" t="str">
        <f t="array" ref="AF314">IF($U314=0,"",","&amp;INDEX(B$5:B$10,$U314)&amp;INDEX($E$34:$J$39,$U314,$V314))</f>
        <v>,同時防禦+&lt;color=#47d110&gt;4.0%&lt;/color&gt;</v>
      </c>
      <c r="AG314" t="str">
        <f t="array" ref="AG314">IF($U314=0,"",","&amp;INDEX(C$5:C$10,$U314)&amp;INDEX($E$34:$J$39,$U314,$V314))</f>
        <v>,And DEF+&lt;color=#47d110&gt;4.0%&lt;/color&gt;</v>
      </c>
      <c r="AH314" t="str">
        <f t="shared" si="50"/>
        <v>防御+&lt;color=#47d110&gt;232900&lt;/color&gt;,同时防御+&lt;color=#47d110&gt;4.0%&lt;/color&gt;</v>
      </c>
      <c r="AI314" t="str">
        <f t="shared" si="51"/>
        <v>防禦+&lt;color=#47d110&gt;232900&lt;/color&gt;,同時防禦+&lt;color=#47d110&gt;4.0%&lt;/color&gt;</v>
      </c>
      <c r="AJ314" t="str">
        <f t="shared" si="52"/>
        <v>DEF+&lt;color=#47d110&gt;232900&lt;/color&gt;,And DEF+&lt;color=#47d110&gt;4.0%&lt;/color&gt;</v>
      </c>
      <c r="AL314" t="str">
        <f>_xlfn.XLOOKUP(AK314,Sheet4!$E$50:$E$118,Sheet4!$F$50:$F$118,"",)</f>
        <v/>
      </c>
      <c r="AM314" s="74" t="str">
        <f t="shared" si="53"/>
        <v>防御+&lt;color=#47d110&gt;232900&lt;/color&gt;,同时防御+&lt;color=#47d110&gt;4.0%&lt;/color&gt;</v>
      </c>
      <c r="AN314" s="74" t="str">
        <f t="shared" si="54"/>
        <v>防禦+&lt;color=#47d110&gt;232900&lt;/color&gt;,同時防禦+&lt;color=#47d110&gt;4.0%&lt;/color&gt;</v>
      </c>
      <c r="AO314" s="74" t="str">
        <f>AJ314&amp;_xlfn.XLOOKUP(AK314,Sheet4!$E$50:$E$118,Sheet4!$G$50:$G$118,"",)</f>
        <v>DEF+&lt;color=#47d110&gt;232900&lt;/color&gt;,And DEF+&lt;color=#47d110&gt;4.0%&lt;/color&gt;</v>
      </c>
    </row>
    <row r="315" spans="12:41" x14ac:dyDescent="0.15">
      <c r="L315">
        <f t="shared" si="49"/>
        <v>51532</v>
      </c>
      <c r="M315">
        <v>32</v>
      </c>
      <c r="N315" s="79">
        <v>32</v>
      </c>
      <c r="O315" s="82">
        <v>4040</v>
      </c>
      <c r="P315" s="82">
        <v>4006</v>
      </c>
      <c r="Q315" s="82">
        <v>4002</v>
      </c>
      <c r="R315" s="124">
        <f t="shared" si="55"/>
        <v>1.1499999999999999</v>
      </c>
      <c r="S315" s="88">
        <v>15</v>
      </c>
      <c r="T315" s="89">
        <v>2</v>
      </c>
      <c r="U315" s="88">
        <v>5</v>
      </c>
      <c r="V315">
        <f t="shared" si="56"/>
        <v>5</v>
      </c>
      <c r="W315" t="str" cm="1">
        <f t="array" ref="W315">"{5,1,"&amp;T315&amp;","&amp;_xlfn.CEILING.MATH(INDEX($E$5:$J$10,T315,V315)*R315,100)&amp;",0}"</f>
        <v>{5,1,2,232900,0}</v>
      </c>
      <c r="X315" t="str" cm="1">
        <f t="array" ref="X315">IF(U315=0,"","{5,1,"&amp;U315-3&amp;","&amp;INDEX($E$5:$J$10,U315,V315)/10&amp;",1}")</f>
        <v>{5,1,2,4,1}</v>
      </c>
      <c r="Y315" t="str">
        <f t="array" ref="Y315">[1]!LKnum(W315:X315)</f>
        <v>{{5,1,2,232900,0}|{5,1,2,4,1}}</v>
      </c>
      <c r="Z315">
        <v>0</v>
      </c>
      <c r="AA315">
        <f t="array" ref="AA315">INT(IF(U315=0,0,INDEX($E$20:$J$25,U315,V315))+INDEX($E$20:$J$25,T315,V315))</f>
        <v>303750</v>
      </c>
      <c r="AB315" t="str" cm="1">
        <f t="array" ref="AB315">INDEX(A$5:A$10,$T315)&amp;"&lt;color=#47d110&gt;"&amp;_xlfn.CEILING.MATH(INDEX($E$5:$J$10,T315,V315)*R315,100)&amp;"&lt;/color&gt;"</f>
        <v>防御+&lt;color=#47d110&gt;232900&lt;/color&gt;</v>
      </c>
      <c r="AC315" t="str" cm="1">
        <f t="array" ref="AC315">INDEX(B$5:B$10,$T315)&amp;"&lt;color=#47d110&gt;"&amp;_xlfn.CEILING.MATH(INDEX($E$5:$J$10,T315,V315)*R315,100)&amp;"&lt;/color&gt;"</f>
        <v>防禦+&lt;color=#47d110&gt;232900&lt;/color&gt;</v>
      </c>
      <c r="AD315" t="str" cm="1">
        <f t="array" ref="AD315">INDEX(C$5:C$10,$T315)&amp;"&lt;color=#47d110&gt;"&amp;_xlfn.CEILING.MATH(INDEX($E$5:$J$10,T315,V315)*R315,100)&amp;"&lt;/color&gt;"</f>
        <v>DEF+&lt;color=#47d110&gt;232900&lt;/color&gt;</v>
      </c>
      <c r="AE315" t="str">
        <f t="array" ref="AE315">IF($U315=0,"",","&amp;INDEX(A$5:A$10,$U315)&amp;INDEX($E$34:$J$39,$U315,$V315))</f>
        <v>,同时防御+&lt;color=#47d110&gt;4.0%&lt;/color&gt;</v>
      </c>
      <c r="AF315" t="str">
        <f t="array" ref="AF315">IF($U315=0,"",","&amp;INDEX(B$5:B$10,$U315)&amp;INDEX($E$34:$J$39,$U315,$V315))</f>
        <v>,同時防禦+&lt;color=#47d110&gt;4.0%&lt;/color&gt;</v>
      </c>
      <c r="AG315" t="str">
        <f t="array" ref="AG315">IF($U315=0,"",","&amp;INDEX(C$5:C$10,$U315)&amp;INDEX($E$34:$J$39,$U315,$V315))</f>
        <v>,And DEF+&lt;color=#47d110&gt;4.0%&lt;/color&gt;</v>
      </c>
      <c r="AH315" t="str">
        <f t="shared" si="50"/>
        <v>防御+&lt;color=#47d110&gt;232900&lt;/color&gt;,同时防御+&lt;color=#47d110&gt;4.0%&lt;/color&gt;</v>
      </c>
      <c r="AI315" t="str">
        <f t="shared" si="51"/>
        <v>防禦+&lt;color=#47d110&gt;232900&lt;/color&gt;,同時防禦+&lt;color=#47d110&gt;4.0%&lt;/color&gt;</v>
      </c>
      <c r="AJ315" t="str">
        <f t="shared" si="52"/>
        <v>DEF+&lt;color=#47d110&gt;232900&lt;/color&gt;,And DEF+&lt;color=#47d110&gt;4.0%&lt;/color&gt;</v>
      </c>
      <c r="AL315" t="str">
        <f>_xlfn.XLOOKUP(AK315,Sheet4!$E$50:$E$118,Sheet4!$F$50:$F$118,"",)</f>
        <v/>
      </c>
      <c r="AM315" s="74" t="str">
        <f t="shared" si="53"/>
        <v>防御+&lt;color=#47d110&gt;232900&lt;/color&gt;,同时防御+&lt;color=#47d110&gt;4.0%&lt;/color&gt;</v>
      </c>
      <c r="AN315" s="74" t="str">
        <f t="shared" si="54"/>
        <v>防禦+&lt;color=#47d110&gt;232900&lt;/color&gt;,同時防禦+&lt;color=#47d110&gt;4.0%&lt;/color&gt;</v>
      </c>
      <c r="AO315" s="74" t="str">
        <f>AJ315&amp;_xlfn.XLOOKUP(AK315,Sheet4!$E$50:$E$118,Sheet4!$G$50:$G$118,"",)</f>
        <v>DEF+&lt;color=#47d110&gt;232900&lt;/color&gt;,And DEF+&lt;color=#47d110&gt;4.0%&lt;/color&gt;</v>
      </c>
    </row>
    <row r="316" spans="12:41" x14ac:dyDescent="0.15">
      <c r="L316">
        <f t="shared" si="49"/>
        <v>51533</v>
      </c>
      <c r="M316">
        <v>33</v>
      </c>
      <c r="N316" s="79">
        <v>33</v>
      </c>
      <c r="O316" s="82">
        <v>4027</v>
      </c>
      <c r="P316" s="82">
        <v>4023</v>
      </c>
      <c r="Q316" s="82">
        <v>4006</v>
      </c>
      <c r="R316" s="124">
        <f t="shared" si="55"/>
        <v>1.1499999999999999</v>
      </c>
      <c r="S316" s="88">
        <v>15</v>
      </c>
      <c r="T316" s="89">
        <v>1</v>
      </c>
      <c r="U316" s="88">
        <v>4</v>
      </c>
      <c r="V316">
        <f t="shared" si="56"/>
        <v>5</v>
      </c>
      <c r="W316" t="str" cm="1">
        <f t="array" ref="W316">"{5,1,"&amp;T316&amp;","&amp;_xlfn.CEILING.MATH(INDEX($E$5:$J$10,T316,V316)*R316,100)&amp;",0}"</f>
        <v>{5,1,1,201300,0}</v>
      </c>
      <c r="X316" t="str" cm="1">
        <f t="array" ref="X316">IF(U316=0,"","{5,1,"&amp;U316-3&amp;","&amp;INDEX($E$5:$J$10,U316,V316)/10&amp;",1}")</f>
        <v>{5,1,1,4,1}</v>
      </c>
      <c r="Y316" t="str">
        <f t="array" ref="Y316">[1]!LKnum(W316:X316)</f>
        <v>{{5,1,1,201300,0}|{5,1,1,4,1}}</v>
      </c>
      <c r="Z316">
        <v>0</v>
      </c>
      <c r="AA316">
        <f t="array" ref="AA316">INT(IF(U316=0,0,INDEX($E$20:$J$25,U316,V316))+INDEX($E$20:$J$25,T316,V316))</f>
        <v>175000</v>
      </c>
      <c r="AB316" t="str" cm="1">
        <f t="array" ref="AB316">INDEX(A$5:A$10,$T316)&amp;"&lt;color=#47d110&gt;"&amp;_xlfn.CEILING.MATH(INDEX($E$5:$J$10,T316,V316)*R316,100)&amp;"&lt;/color&gt;"</f>
        <v>攻击+&lt;color=#47d110&gt;201300&lt;/color&gt;</v>
      </c>
      <c r="AC316" t="str" cm="1">
        <f t="array" ref="AC316">INDEX(B$5:B$10,$T316)&amp;"&lt;color=#47d110&gt;"&amp;_xlfn.CEILING.MATH(INDEX($E$5:$J$10,T316,V316)*R316,100)&amp;"&lt;/color&gt;"</f>
        <v>攻擊+&lt;color=#47d110&gt;201300&lt;/color&gt;</v>
      </c>
      <c r="AD316" t="str" cm="1">
        <f t="array" ref="AD316">INDEX(C$5:C$10,$T316)&amp;"&lt;color=#47d110&gt;"&amp;_xlfn.CEILING.MATH(INDEX($E$5:$J$10,T316,V316)*R316,100)&amp;"&lt;/color&gt;"</f>
        <v>ATK+&lt;color=#47d110&gt;201300&lt;/color&gt;</v>
      </c>
      <c r="AE316" t="str">
        <f t="array" ref="AE316">IF($U316=0,"",","&amp;INDEX(A$5:A$10,$U316)&amp;INDEX($E$34:$J$39,$U316,$V316))</f>
        <v>,同时攻击+&lt;color=#47d110&gt;4.0%&lt;/color&gt;</v>
      </c>
      <c r="AF316" t="str">
        <f t="array" ref="AF316">IF($U316=0,"",","&amp;INDEX(B$5:B$10,$U316)&amp;INDEX($E$34:$J$39,$U316,$V316))</f>
        <v>,同時攻擊+&lt;color=#47d110&gt;4.0%&lt;/color&gt;</v>
      </c>
      <c r="AG316" t="str">
        <f t="array" ref="AG316">IF($U316=0,"",","&amp;INDEX(C$5:C$10,$U316)&amp;INDEX($E$34:$J$39,$U316,$V316))</f>
        <v>,And ATK+&lt;color=#47d110&gt;4.0%&lt;/color&gt;</v>
      </c>
      <c r="AH316" t="str">
        <f t="shared" si="50"/>
        <v>攻击+&lt;color=#47d110&gt;201300&lt;/color&gt;,同时攻击+&lt;color=#47d110&gt;4.0%&lt;/color&gt;</v>
      </c>
      <c r="AI316" t="str">
        <f t="shared" si="51"/>
        <v>攻擊+&lt;color=#47d110&gt;201300&lt;/color&gt;,同時攻擊+&lt;color=#47d110&gt;4.0%&lt;/color&gt;</v>
      </c>
      <c r="AJ316" t="str">
        <f t="shared" si="52"/>
        <v>ATK+&lt;color=#47d110&gt;201300&lt;/color&gt;,And ATK+&lt;color=#47d110&gt;4.0%&lt;/color&gt;</v>
      </c>
      <c r="AL316" t="str">
        <f>_xlfn.XLOOKUP(AK316,Sheet4!$E$50:$E$118,Sheet4!$F$50:$F$118,"",)</f>
        <v/>
      </c>
      <c r="AM316" s="74" t="str">
        <f t="shared" si="53"/>
        <v>攻击+&lt;color=#47d110&gt;201300&lt;/color&gt;,同时攻击+&lt;color=#47d110&gt;4.0%&lt;/color&gt;</v>
      </c>
      <c r="AN316" s="74" t="str">
        <f t="shared" si="54"/>
        <v>攻擊+&lt;color=#47d110&gt;201300&lt;/color&gt;,同時攻擊+&lt;color=#47d110&gt;4.0%&lt;/color&gt;</v>
      </c>
      <c r="AO316" s="74" t="str">
        <f>AJ316&amp;_xlfn.XLOOKUP(AK316,Sheet4!$E$50:$E$118,Sheet4!$G$50:$G$118,"",)</f>
        <v>ATK+&lt;color=#47d110&gt;201300&lt;/color&gt;,And ATK+&lt;color=#47d110&gt;4.0%&lt;/color&gt;</v>
      </c>
    </row>
    <row r="317" spans="12:41" x14ac:dyDescent="0.15">
      <c r="L317">
        <f t="shared" si="49"/>
        <v>51534</v>
      </c>
      <c r="M317">
        <v>34</v>
      </c>
      <c r="N317" s="79">
        <v>34</v>
      </c>
      <c r="O317" s="82">
        <v>4018</v>
      </c>
      <c r="P317" s="82">
        <v>4016</v>
      </c>
      <c r="Q317" s="82">
        <v>4005</v>
      </c>
      <c r="R317" s="124">
        <f t="shared" si="55"/>
        <v>1.1499999999999999</v>
      </c>
      <c r="S317" s="88">
        <v>15</v>
      </c>
      <c r="T317" s="89">
        <v>1</v>
      </c>
      <c r="U317" s="88">
        <v>4</v>
      </c>
      <c r="V317">
        <f t="shared" si="56"/>
        <v>5</v>
      </c>
      <c r="W317" t="str" cm="1">
        <f t="array" ref="W317">"{5,1,"&amp;T317&amp;","&amp;_xlfn.CEILING.MATH(INDEX($E$5:$J$10,T317,V317)*R317,100)&amp;",0}"</f>
        <v>{5,1,1,201300,0}</v>
      </c>
      <c r="X317" t="str" cm="1">
        <f t="array" ref="X317">IF(U317=0,"","{5,1,"&amp;U317-3&amp;","&amp;INDEX($E$5:$J$10,U317,V317)/10&amp;",1}")</f>
        <v>{5,1,1,4,1}</v>
      </c>
      <c r="Y317" t="str">
        <f t="array" ref="Y317">[1]!LKnum(W317:X317)</f>
        <v>{{5,1,1,201300,0}|{5,1,1,4,1}}</v>
      </c>
      <c r="Z317">
        <v>0</v>
      </c>
      <c r="AA317">
        <f t="array" ref="AA317">INT(IF(U317=0,0,INDEX($E$20:$J$25,U317,V317))+INDEX($E$20:$J$25,T317,V317))</f>
        <v>175000</v>
      </c>
      <c r="AB317" t="str" cm="1">
        <f t="array" ref="AB317">INDEX(A$5:A$10,$T317)&amp;"&lt;color=#47d110&gt;"&amp;_xlfn.CEILING.MATH(INDEX($E$5:$J$10,T317,V317)*R317,100)&amp;"&lt;/color&gt;"</f>
        <v>攻击+&lt;color=#47d110&gt;201300&lt;/color&gt;</v>
      </c>
      <c r="AC317" t="str" cm="1">
        <f t="array" ref="AC317">INDEX(B$5:B$10,$T317)&amp;"&lt;color=#47d110&gt;"&amp;_xlfn.CEILING.MATH(INDEX($E$5:$J$10,T317,V317)*R317,100)&amp;"&lt;/color&gt;"</f>
        <v>攻擊+&lt;color=#47d110&gt;201300&lt;/color&gt;</v>
      </c>
      <c r="AD317" t="str" cm="1">
        <f t="array" ref="AD317">INDEX(C$5:C$10,$T317)&amp;"&lt;color=#47d110&gt;"&amp;_xlfn.CEILING.MATH(INDEX($E$5:$J$10,T317,V317)*R317,100)&amp;"&lt;/color&gt;"</f>
        <v>ATK+&lt;color=#47d110&gt;201300&lt;/color&gt;</v>
      </c>
      <c r="AE317" t="str">
        <f t="array" ref="AE317">IF($U317=0,"",","&amp;INDEX(A$5:A$10,$U317)&amp;INDEX($E$34:$J$39,$U317,$V317))</f>
        <v>,同时攻击+&lt;color=#47d110&gt;4.0%&lt;/color&gt;</v>
      </c>
      <c r="AF317" t="str">
        <f t="array" ref="AF317">IF($U317=0,"",","&amp;INDEX(B$5:B$10,$U317)&amp;INDEX($E$34:$J$39,$U317,$V317))</f>
        <v>,同時攻擊+&lt;color=#47d110&gt;4.0%&lt;/color&gt;</v>
      </c>
      <c r="AG317" t="str">
        <f t="array" ref="AG317">IF($U317=0,"",","&amp;INDEX(C$5:C$10,$U317)&amp;INDEX($E$34:$J$39,$U317,$V317))</f>
        <v>,And ATK+&lt;color=#47d110&gt;4.0%&lt;/color&gt;</v>
      </c>
      <c r="AH317" t="str">
        <f t="shared" si="50"/>
        <v>攻击+&lt;color=#47d110&gt;201300&lt;/color&gt;,同时攻击+&lt;color=#47d110&gt;4.0%&lt;/color&gt;</v>
      </c>
      <c r="AI317" t="str">
        <f t="shared" si="51"/>
        <v>攻擊+&lt;color=#47d110&gt;201300&lt;/color&gt;,同時攻擊+&lt;color=#47d110&gt;4.0%&lt;/color&gt;</v>
      </c>
      <c r="AJ317" t="str">
        <f t="shared" si="52"/>
        <v>ATK+&lt;color=#47d110&gt;201300&lt;/color&gt;,And ATK+&lt;color=#47d110&gt;4.0%&lt;/color&gt;</v>
      </c>
      <c r="AL317" t="str">
        <f>_xlfn.XLOOKUP(AK317,Sheet4!$E$50:$E$118,Sheet4!$F$50:$F$118,"",)</f>
        <v/>
      </c>
      <c r="AM317" s="74" t="str">
        <f t="shared" si="53"/>
        <v>攻击+&lt;color=#47d110&gt;201300&lt;/color&gt;,同时攻击+&lt;color=#47d110&gt;4.0%&lt;/color&gt;</v>
      </c>
      <c r="AN317" s="74" t="str">
        <f t="shared" si="54"/>
        <v>攻擊+&lt;color=#47d110&gt;201300&lt;/color&gt;,同時攻擊+&lt;color=#47d110&gt;4.0%&lt;/color&gt;</v>
      </c>
      <c r="AO317" s="74" t="str">
        <f>AJ317&amp;_xlfn.XLOOKUP(AK317,Sheet4!$E$50:$E$118,Sheet4!$G$50:$G$118,"",)</f>
        <v>ATK+&lt;color=#47d110&gt;201300&lt;/color&gt;,And ATK+&lt;color=#47d110&gt;4.0%&lt;/color&gt;</v>
      </c>
    </row>
    <row r="318" spans="12:41" x14ac:dyDescent="0.15">
      <c r="L318">
        <f t="shared" si="49"/>
        <v>51535</v>
      </c>
      <c r="M318">
        <v>35</v>
      </c>
      <c r="N318" s="81">
        <v>35</v>
      </c>
      <c r="O318" s="82">
        <v>4015</v>
      </c>
      <c r="P318" s="82">
        <v>4012</v>
      </c>
      <c r="Q318" s="82">
        <v>4000</v>
      </c>
      <c r="R318" s="124">
        <f t="shared" si="55"/>
        <v>1.1499999999999999</v>
      </c>
      <c r="S318" s="88">
        <v>15</v>
      </c>
      <c r="T318" s="89">
        <v>1</v>
      </c>
      <c r="U318" s="88">
        <v>4</v>
      </c>
      <c r="V318">
        <f t="shared" si="56"/>
        <v>5</v>
      </c>
      <c r="W318" t="str" cm="1">
        <f t="array" ref="W318">"{5,1,"&amp;T318&amp;","&amp;_xlfn.CEILING.MATH(INDEX($E$5:$J$10,T318,V318)*R318,100)&amp;",0}"</f>
        <v>{5,1,1,201300,0}</v>
      </c>
      <c r="X318" t="str" cm="1">
        <f t="array" ref="X318">IF(U318=0,"","{5,1,"&amp;U318-3&amp;","&amp;INDEX($E$5:$J$10,U318,V318)/10&amp;",1}")</f>
        <v>{5,1,1,4,1}</v>
      </c>
      <c r="Y318" t="str">
        <f t="array" ref="Y318">[1]!LKnum(W318:X318)</f>
        <v>{{5,1,1,201300,0}|{5,1,1,4,1}}</v>
      </c>
      <c r="Z318">
        <v>8</v>
      </c>
      <c r="AA318">
        <f t="array" ref="AA318">INT(IF(U318=0,0,INDEX($E$20:$J$25,U318,V318))+INDEX($E$20:$J$25,T318,V318))</f>
        <v>175000</v>
      </c>
      <c r="AB318" t="str" cm="1">
        <f t="array" ref="AB318">INDEX(A$5:A$10,$T318)&amp;"&lt;color=#47d110&gt;"&amp;_xlfn.CEILING.MATH(INDEX($E$5:$J$10,T318,V318)*R318,100)&amp;"&lt;/color&gt;"</f>
        <v>攻击+&lt;color=#47d110&gt;201300&lt;/color&gt;</v>
      </c>
      <c r="AC318" t="str" cm="1">
        <f t="array" ref="AC318">INDEX(B$5:B$10,$T318)&amp;"&lt;color=#47d110&gt;"&amp;_xlfn.CEILING.MATH(INDEX($E$5:$J$10,T318,V318)*R318,100)&amp;"&lt;/color&gt;"</f>
        <v>攻擊+&lt;color=#47d110&gt;201300&lt;/color&gt;</v>
      </c>
      <c r="AD318" t="str" cm="1">
        <f t="array" ref="AD318">INDEX(C$5:C$10,$T318)&amp;"&lt;color=#47d110&gt;"&amp;_xlfn.CEILING.MATH(INDEX($E$5:$J$10,T318,V318)*R318,100)&amp;"&lt;/color&gt;"</f>
        <v>ATK+&lt;color=#47d110&gt;201300&lt;/color&gt;</v>
      </c>
      <c r="AE318" t="str">
        <f t="array" ref="AE318">IF($U318=0,"",","&amp;INDEX(A$5:A$10,$U318)&amp;INDEX($E$34:$J$39,$U318,$V318))</f>
        <v>,同时攻击+&lt;color=#47d110&gt;4.0%&lt;/color&gt;</v>
      </c>
      <c r="AF318" t="str">
        <f t="array" ref="AF318">IF($U318=0,"",","&amp;INDEX(B$5:B$10,$U318)&amp;INDEX($E$34:$J$39,$U318,$V318))</f>
        <v>,同時攻擊+&lt;color=#47d110&gt;4.0%&lt;/color&gt;</v>
      </c>
      <c r="AG318" t="str">
        <f t="array" ref="AG318">IF($U318=0,"",","&amp;INDEX(C$5:C$10,$U318)&amp;INDEX($E$34:$J$39,$U318,$V318))</f>
        <v>,And ATK+&lt;color=#47d110&gt;4.0%&lt;/color&gt;</v>
      </c>
      <c r="AH318" t="str">
        <f t="shared" si="50"/>
        <v>攻击+&lt;color=#47d110&gt;201300&lt;/color&gt;,同时攻击+&lt;color=#47d110&gt;4.0%&lt;/color&gt;</v>
      </c>
      <c r="AI318" t="str">
        <f t="shared" si="51"/>
        <v>攻擊+&lt;color=#47d110&gt;201300&lt;/color&gt;,同時攻擊+&lt;color=#47d110&gt;4.0%&lt;/color&gt;</v>
      </c>
      <c r="AJ318" t="str">
        <f t="shared" si="52"/>
        <v>ATK+&lt;color=#47d110&gt;201300&lt;/color&gt;,And ATK+&lt;color=#47d110&gt;4.0%&lt;/color&gt;</v>
      </c>
      <c r="AL318" t="str">
        <f>_xlfn.XLOOKUP(AK318,Sheet4!$E$50:$E$118,Sheet4!$F$50:$F$118,"",)</f>
        <v/>
      </c>
      <c r="AM318" s="74" t="str">
        <f t="shared" si="53"/>
        <v>攻击+&lt;color=#47d110&gt;201300&lt;/color&gt;,同时攻击+&lt;color=#47d110&gt;4.0%&lt;/color&gt;</v>
      </c>
      <c r="AN318" s="74" t="str">
        <f t="shared" si="54"/>
        <v>攻擊+&lt;color=#47d110&gt;201300&lt;/color&gt;,同時攻擊+&lt;color=#47d110&gt;4.0%&lt;/color&gt;</v>
      </c>
      <c r="AO318" s="74" t="str">
        <f>AJ318&amp;_xlfn.XLOOKUP(AK318,Sheet4!$E$50:$E$118,Sheet4!$G$50:$G$118,"",)</f>
        <v>ATK+&lt;color=#47d110&gt;201300&lt;/color&gt;,And ATK+&lt;color=#47d110&gt;4.0%&lt;/color&gt;</v>
      </c>
    </row>
    <row r="319" spans="12:41" x14ac:dyDescent="0.15">
      <c r="L319">
        <f t="shared" si="49"/>
        <v>51536</v>
      </c>
      <c r="M319">
        <v>36</v>
      </c>
      <c r="N319" s="79">
        <v>36</v>
      </c>
      <c r="O319" s="82">
        <v>4040</v>
      </c>
      <c r="P319" s="82">
        <v>4018</v>
      </c>
      <c r="Q319" s="82">
        <v>4004</v>
      </c>
      <c r="R319" s="124">
        <f t="shared" si="55"/>
        <v>1.1499999999999999</v>
      </c>
      <c r="S319" s="88">
        <v>15</v>
      </c>
      <c r="T319" s="89">
        <v>3</v>
      </c>
      <c r="U319" s="88">
        <v>6</v>
      </c>
      <c r="V319">
        <f t="shared" si="56"/>
        <v>5</v>
      </c>
      <c r="W319" t="str" cm="1">
        <f t="array" ref="W319">"{5,1,"&amp;T319&amp;","&amp;_xlfn.CEILING.MATH(INDEX($E$5:$J$10,T319,V319)*R319,100)&amp;",0}"</f>
        <v>{5,1,3,1667500,0}</v>
      </c>
      <c r="X319" t="str" cm="1">
        <f t="array" ref="X319">IF(U319=0,"","{5,1,"&amp;U319-3&amp;","&amp;INDEX($E$5:$J$10,U319,V319)/10&amp;",1}")</f>
        <v>{5,1,3,4,1}</v>
      </c>
      <c r="Y319" t="str">
        <f t="array" ref="Y319">[1]!LKnum(W319:X319)</f>
        <v>{{5,1,3,1667500,0}|{5,1,3,4,1}}</v>
      </c>
      <c r="Z319">
        <v>8</v>
      </c>
      <c r="AA319">
        <f t="array" ref="AA319">INT(IF(U319=0,0,INDEX($E$20:$J$25,U319,V319))+INDEX($E$20:$J$25,T319,V319))</f>
        <v>188500</v>
      </c>
      <c r="AB319" t="str" cm="1">
        <f t="array" ref="AB319">INDEX(A$5:A$10,$T319)&amp;"&lt;color=#47d110&gt;"&amp;_xlfn.CEILING.MATH(INDEX($E$5:$J$10,T319,V319)*R319,100)&amp;"&lt;/color&gt;"</f>
        <v>血量+&lt;color=#47d110&gt;1667500&lt;/color&gt;</v>
      </c>
      <c r="AC319" t="str" cm="1">
        <f t="array" ref="AC319">INDEX(B$5:B$10,$T319)&amp;"&lt;color=#47d110&gt;"&amp;_xlfn.CEILING.MATH(INDEX($E$5:$J$10,T319,V319)*R319,100)&amp;"&lt;/color&gt;"</f>
        <v>血量+&lt;color=#47d110&gt;1667500&lt;/color&gt;</v>
      </c>
      <c r="AD319" t="str" cm="1">
        <f t="array" ref="AD319">INDEX(C$5:C$10,$T319)&amp;"&lt;color=#47d110&gt;"&amp;_xlfn.CEILING.MATH(INDEX($E$5:$J$10,T319,V319)*R319,100)&amp;"&lt;/color&gt;"</f>
        <v>HP+&lt;color=#47d110&gt;1667500&lt;/color&gt;</v>
      </c>
      <c r="AE319" t="str">
        <f t="array" ref="AE319">IF($U319=0,"",","&amp;INDEX(A$5:A$10,$U319)&amp;INDEX($E$34:$J$39,$U319,$V319))</f>
        <v>,同时血量+&lt;color=#47d110&gt;4.0%&lt;/color&gt;</v>
      </c>
      <c r="AF319" t="str">
        <f t="array" ref="AF319">IF($U319=0,"",","&amp;INDEX(B$5:B$10,$U319)&amp;INDEX($E$34:$J$39,$U319,$V319))</f>
        <v>,同時血量+&lt;color=#47d110&gt;4.0%&lt;/color&gt;</v>
      </c>
      <c r="AG319" t="str">
        <f t="array" ref="AG319">IF($U319=0,"",","&amp;INDEX(C$5:C$10,$U319)&amp;INDEX($E$34:$J$39,$U319,$V319))</f>
        <v>,And HP+&lt;color=#47d110&gt;4.0%&lt;/color&gt;</v>
      </c>
      <c r="AH319" t="str">
        <f t="shared" si="50"/>
        <v>血量+&lt;color=#47d110&gt;1667500&lt;/color&gt;,同时血量+&lt;color=#47d110&gt;4.0%&lt;/color&gt;</v>
      </c>
      <c r="AI319" t="str">
        <f t="shared" si="51"/>
        <v>血量+&lt;color=#47d110&gt;1667500&lt;/color&gt;,同時血量+&lt;color=#47d110&gt;4.0%&lt;/color&gt;</v>
      </c>
      <c r="AJ319" t="str">
        <f t="shared" si="52"/>
        <v>HP+&lt;color=#47d110&gt;1667500&lt;/color&gt;,And HP+&lt;color=#47d110&gt;4.0%&lt;/color&gt;</v>
      </c>
      <c r="AL319" t="str">
        <f>_xlfn.XLOOKUP(AK319,Sheet4!$E$50:$E$118,Sheet4!$F$50:$F$118,"",)</f>
        <v/>
      </c>
      <c r="AM319" s="74" t="str">
        <f t="shared" si="53"/>
        <v>血量+&lt;color=#47d110&gt;1667500&lt;/color&gt;,同时血量+&lt;color=#47d110&gt;4.0%&lt;/color&gt;</v>
      </c>
      <c r="AN319" s="74" t="str">
        <f t="shared" si="54"/>
        <v>血量+&lt;color=#47d110&gt;1667500&lt;/color&gt;,同時血量+&lt;color=#47d110&gt;4.0%&lt;/color&gt;</v>
      </c>
      <c r="AO319" s="74" t="str">
        <f>AJ319&amp;_xlfn.XLOOKUP(AK319,Sheet4!$E$50:$E$118,Sheet4!$G$50:$G$118,"",)</f>
        <v>HP+&lt;color=#47d110&gt;1667500&lt;/color&gt;,And HP+&lt;color=#47d110&gt;4.0%&lt;/color&gt;</v>
      </c>
    </row>
    <row r="320" spans="12:41" x14ac:dyDescent="0.15">
      <c r="L320">
        <f t="shared" si="49"/>
        <v>51537</v>
      </c>
      <c r="M320">
        <v>37</v>
      </c>
      <c r="N320" s="81">
        <v>37</v>
      </c>
      <c r="O320" s="82">
        <v>4025</v>
      </c>
      <c r="P320" s="82">
        <v>4017</v>
      </c>
      <c r="Q320" s="82">
        <v>4015</v>
      </c>
      <c r="R320" s="124">
        <f t="shared" si="55"/>
        <v>1.1499999999999999</v>
      </c>
      <c r="S320" s="88">
        <v>15</v>
      </c>
      <c r="T320" s="89">
        <v>1</v>
      </c>
      <c r="U320" s="88">
        <v>4</v>
      </c>
      <c r="V320">
        <f t="shared" si="56"/>
        <v>5</v>
      </c>
      <c r="W320" t="str" cm="1">
        <f t="array" ref="W320">"{5,1,"&amp;T320&amp;","&amp;_xlfn.CEILING.MATH(INDEX($E$5:$J$10,T320,V320)*R320,100)&amp;",0}"</f>
        <v>{5,1,1,201300,0}</v>
      </c>
      <c r="X320" t="str" cm="1">
        <f t="array" ref="X320">IF(U320=0,"","{5,1,"&amp;U320-3&amp;","&amp;INDEX($E$5:$J$10,U320,V320)/10&amp;",1}")</f>
        <v>{5,1,1,4,1}</v>
      </c>
      <c r="Y320" t="str">
        <f t="array" ref="Y320">[1]!LKnum(W320:X320)</f>
        <v>{{5,1,1,201300,0}|{5,1,1,4,1}}</v>
      </c>
      <c r="Z320">
        <v>8</v>
      </c>
      <c r="AA320">
        <f t="array" ref="AA320">INT(IF(U320=0,0,INDEX($E$20:$J$25,U320,V320))+INDEX($E$20:$J$25,T320,V320))</f>
        <v>175000</v>
      </c>
      <c r="AB320" t="str" cm="1">
        <f t="array" ref="AB320">INDEX(A$5:A$10,$T320)&amp;"&lt;color=#47d110&gt;"&amp;_xlfn.CEILING.MATH(INDEX($E$5:$J$10,T320,V320)*R320,100)&amp;"&lt;/color&gt;"</f>
        <v>攻击+&lt;color=#47d110&gt;201300&lt;/color&gt;</v>
      </c>
      <c r="AC320" t="str" cm="1">
        <f t="array" ref="AC320">INDEX(B$5:B$10,$T320)&amp;"&lt;color=#47d110&gt;"&amp;_xlfn.CEILING.MATH(INDEX($E$5:$J$10,T320,V320)*R320,100)&amp;"&lt;/color&gt;"</f>
        <v>攻擊+&lt;color=#47d110&gt;201300&lt;/color&gt;</v>
      </c>
      <c r="AD320" t="str" cm="1">
        <f t="array" ref="AD320">INDEX(C$5:C$10,$T320)&amp;"&lt;color=#47d110&gt;"&amp;_xlfn.CEILING.MATH(INDEX($E$5:$J$10,T320,V320)*R320,100)&amp;"&lt;/color&gt;"</f>
        <v>ATK+&lt;color=#47d110&gt;201300&lt;/color&gt;</v>
      </c>
      <c r="AE320" t="str">
        <f t="array" ref="AE320">IF($U320=0,"",","&amp;INDEX(A$5:A$10,$U320)&amp;INDEX($E$34:$J$39,$U320,$V320))</f>
        <v>,同时攻击+&lt;color=#47d110&gt;4.0%&lt;/color&gt;</v>
      </c>
      <c r="AF320" t="str">
        <f t="array" ref="AF320">IF($U320=0,"",","&amp;INDEX(B$5:B$10,$U320)&amp;INDEX($E$34:$J$39,$U320,$V320))</f>
        <v>,同時攻擊+&lt;color=#47d110&gt;4.0%&lt;/color&gt;</v>
      </c>
      <c r="AG320" t="str">
        <f t="array" ref="AG320">IF($U320=0,"",","&amp;INDEX(C$5:C$10,$U320)&amp;INDEX($E$34:$J$39,$U320,$V320))</f>
        <v>,And ATK+&lt;color=#47d110&gt;4.0%&lt;/color&gt;</v>
      </c>
      <c r="AH320" t="str">
        <f t="shared" si="50"/>
        <v>攻击+&lt;color=#47d110&gt;201300&lt;/color&gt;,同时攻击+&lt;color=#47d110&gt;4.0%&lt;/color&gt;</v>
      </c>
      <c r="AI320" t="str">
        <f t="shared" si="51"/>
        <v>攻擊+&lt;color=#47d110&gt;201300&lt;/color&gt;,同時攻擊+&lt;color=#47d110&gt;4.0%&lt;/color&gt;</v>
      </c>
      <c r="AJ320" t="str">
        <f t="shared" si="52"/>
        <v>ATK+&lt;color=#47d110&gt;201300&lt;/color&gt;,And ATK+&lt;color=#47d110&gt;4.0%&lt;/color&gt;</v>
      </c>
      <c r="AL320" t="str">
        <f>_xlfn.XLOOKUP(AK320,Sheet4!$E$50:$E$118,Sheet4!$F$50:$F$118,"",)</f>
        <v/>
      </c>
      <c r="AM320" s="74" t="str">
        <f t="shared" si="53"/>
        <v>攻击+&lt;color=#47d110&gt;201300&lt;/color&gt;,同时攻击+&lt;color=#47d110&gt;4.0%&lt;/color&gt;</v>
      </c>
      <c r="AN320" s="74" t="str">
        <f t="shared" si="54"/>
        <v>攻擊+&lt;color=#47d110&gt;201300&lt;/color&gt;,同時攻擊+&lt;color=#47d110&gt;4.0%&lt;/color&gt;</v>
      </c>
      <c r="AO320" s="74" t="str">
        <f>AJ320&amp;_xlfn.XLOOKUP(AK320,Sheet4!$E$50:$E$118,Sheet4!$G$50:$G$118,"",)</f>
        <v>ATK+&lt;color=#47d110&gt;201300&lt;/color&gt;,And ATK+&lt;color=#47d110&gt;4.0%&lt;/color&gt;</v>
      </c>
    </row>
    <row r="321" spans="12:41" x14ac:dyDescent="0.15">
      <c r="L321">
        <f t="shared" si="49"/>
        <v>51538</v>
      </c>
      <c r="M321">
        <v>38</v>
      </c>
      <c r="N321" s="79">
        <v>38</v>
      </c>
      <c r="O321" s="83">
        <v>4038</v>
      </c>
      <c r="P321" s="83">
        <v>4018</v>
      </c>
      <c r="Q321" s="83">
        <v>4001</v>
      </c>
      <c r="R321" s="124">
        <f t="shared" si="55"/>
        <v>1.1499999999999999</v>
      </c>
      <c r="S321" s="88">
        <v>15</v>
      </c>
      <c r="T321" s="89">
        <v>2</v>
      </c>
      <c r="U321" s="88">
        <v>5</v>
      </c>
      <c r="V321">
        <f t="shared" si="56"/>
        <v>5</v>
      </c>
      <c r="W321" t="str" cm="1">
        <f t="array" ref="W321">"{5,1,"&amp;T321&amp;","&amp;_xlfn.CEILING.MATH(INDEX($E$5:$J$10,T321,V321)*R321,100)&amp;",0}"</f>
        <v>{5,1,2,232900,0}</v>
      </c>
      <c r="X321" t="str" cm="1">
        <f t="array" ref="X321">IF(U321=0,"","{5,1,"&amp;U321-3&amp;","&amp;INDEX($E$5:$J$10,U321,V321)/10&amp;",1}")</f>
        <v>{5,1,2,4,1}</v>
      </c>
      <c r="Y321" t="str">
        <f t="array" ref="Y321">[1]!LKnum(W321:X321)</f>
        <v>{{5,1,2,232900,0}|{5,1,2,4,1}}</v>
      </c>
      <c r="Z321">
        <v>8</v>
      </c>
      <c r="AA321">
        <f t="array" ref="AA321">INT(IF(U321=0,0,INDEX($E$20:$J$25,U321,V321))+INDEX($E$20:$J$25,T321,V321))</f>
        <v>303750</v>
      </c>
      <c r="AB321" t="str" cm="1">
        <f t="array" ref="AB321">INDEX(A$5:A$10,$T321)&amp;"&lt;color=#47d110&gt;"&amp;_xlfn.CEILING.MATH(INDEX($E$5:$J$10,T321,V321)*R321,100)&amp;"&lt;/color&gt;"</f>
        <v>防御+&lt;color=#47d110&gt;232900&lt;/color&gt;</v>
      </c>
      <c r="AC321" t="str" cm="1">
        <f t="array" ref="AC321">INDEX(B$5:B$10,$T321)&amp;"&lt;color=#47d110&gt;"&amp;_xlfn.CEILING.MATH(INDEX($E$5:$J$10,T321,V321)*R321,100)&amp;"&lt;/color&gt;"</f>
        <v>防禦+&lt;color=#47d110&gt;232900&lt;/color&gt;</v>
      </c>
      <c r="AD321" t="str" cm="1">
        <f t="array" ref="AD321">INDEX(C$5:C$10,$T321)&amp;"&lt;color=#47d110&gt;"&amp;_xlfn.CEILING.MATH(INDEX($E$5:$J$10,T321,V321)*R321,100)&amp;"&lt;/color&gt;"</f>
        <v>DEF+&lt;color=#47d110&gt;232900&lt;/color&gt;</v>
      </c>
      <c r="AE321" t="str">
        <f t="array" ref="AE321">IF($U321=0,"",","&amp;INDEX(A$5:A$10,$U321)&amp;INDEX($E$34:$J$39,$U321,$V321))</f>
        <v>,同时防御+&lt;color=#47d110&gt;4.0%&lt;/color&gt;</v>
      </c>
      <c r="AF321" t="str">
        <f t="array" ref="AF321">IF($U321=0,"",","&amp;INDEX(B$5:B$10,$U321)&amp;INDEX($E$34:$J$39,$U321,$V321))</f>
        <v>,同時防禦+&lt;color=#47d110&gt;4.0%&lt;/color&gt;</v>
      </c>
      <c r="AG321" t="str">
        <f t="array" ref="AG321">IF($U321=0,"",","&amp;INDEX(C$5:C$10,$U321)&amp;INDEX($E$34:$J$39,$U321,$V321))</f>
        <v>,And DEF+&lt;color=#47d110&gt;4.0%&lt;/color&gt;</v>
      </c>
      <c r="AH321" t="str">
        <f t="shared" si="50"/>
        <v>防御+&lt;color=#47d110&gt;232900&lt;/color&gt;,同时防御+&lt;color=#47d110&gt;4.0%&lt;/color&gt;</v>
      </c>
      <c r="AI321" t="str">
        <f t="shared" si="51"/>
        <v>防禦+&lt;color=#47d110&gt;232900&lt;/color&gt;,同時防禦+&lt;color=#47d110&gt;4.0%&lt;/color&gt;</v>
      </c>
      <c r="AJ321" t="str">
        <f t="shared" si="52"/>
        <v>DEF+&lt;color=#47d110&gt;232900&lt;/color&gt;,And DEF+&lt;color=#47d110&gt;4.0%&lt;/color&gt;</v>
      </c>
      <c r="AL321" t="str">
        <f>_xlfn.XLOOKUP(AK321,Sheet4!$E$50:$E$118,Sheet4!$F$50:$F$118,"",)</f>
        <v/>
      </c>
      <c r="AM321" s="74" t="str">
        <f t="shared" si="53"/>
        <v>防御+&lt;color=#47d110&gt;232900&lt;/color&gt;,同时防御+&lt;color=#47d110&gt;4.0%&lt;/color&gt;</v>
      </c>
      <c r="AN321" s="74" t="str">
        <f t="shared" si="54"/>
        <v>防禦+&lt;color=#47d110&gt;232900&lt;/color&gt;,同時防禦+&lt;color=#47d110&gt;4.0%&lt;/color&gt;</v>
      </c>
      <c r="AO321" s="74" t="str">
        <f>AJ321&amp;_xlfn.XLOOKUP(AK321,Sheet4!$E$50:$E$118,Sheet4!$G$50:$G$118,"",)</f>
        <v>DEF+&lt;color=#47d110&gt;232900&lt;/color&gt;,And DEF+&lt;color=#47d110&gt;4.0%&lt;/color&gt;</v>
      </c>
    </row>
    <row r="322" spans="12:41" x14ac:dyDescent="0.15">
      <c r="L322">
        <f t="shared" si="49"/>
        <v>51539</v>
      </c>
      <c r="M322">
        <v>39</v>
      </c>
      <c r="N322" s="79">
        <v>39</v>
      </c>
      <c r="O322" s="82">
        <v>4035</v>
      </c>
      <c r="P322" s="82">
        <v>4015</v>
      </c>
      <c r="Q322" s="82">
        <v>4009</v>
      </c>
      <c r="R322" s="124">
        <f t="shared" si="55"/>
        <v>1.1499999999999999</v>
      </c>
      <c r="S322" s="88">
        <v>15</v>
      </c>
      <c r="T322" s="89">
        <v>1</v>
      </c>
      <c r="U322" s="88">
        <v>4</v>
      </c>
      <c r="V322">
        <f t="shared" si="56"/>
        <v>5</v>
      </c>
      <c r="W322" t="str" cm="1">
        <f t="array" ref="W322">"{5,1,"&amp;T322&amp;","&amp;_xlfn.CEILING.MATH(INDEX($E$5:$J$10,T322,V322)*R322,100)&amp;",0}"</f>
        <v>{5,1,1,201300,0}</v>
      </c>
      <c r="X322" t="str" cm="1">
        <f t="array" ref="X322">IF(U322=0,"","{5,1,"&amp;U322-3&amp;","&amp;INDEX($E$5:$J$10,U322,V322)/10&amp;",1}")</f>
        <v>{5,1,1,4,1}</v>
      </c>
      <c r="Y322" t="str">
        <f t="array" ref="Y322">[1]!LKnum(W322:X322)</f>
        <v>{{5,1,1,201300,0}|{5,1,1,4,1}}</v>
      </c>
      <c r="Z322">
        <v>8</v>
      </c>
      <c r="AA322">
        <f t="array" ref="AA322">INT(IF(U322=0,0,INDEX($E$20:$J$25,U322,V322))+INDEX($E$20:$J$25,T322,V322))</f>
        <v>175000</v>
      </c>
      <c r="AB322" t="str" cm="1">
        <f t="array" ref="AB322">INDEX(A$5:A$10,$T322)&amp;"&lt;color=#47d110&gt;"&amp;_xlfn.CEILING.MATH(INDEX($E$5:$J$10,T322,V322)*R322,100)&amp;"&lt;/color&gt;"</f>
        <v>攻击+&lt;color=#47d110&gt;201300&lt;/color&gt;</v>
      </c>
      <c r="AC322" t="str" cm="1">
        <f t="array" ref="AC322">INDEX(B$5:B$10,$T322)&amp;"&lt;color=#47d110&gt;"&amp;_xlfn.CEILING.MATH(INDEX($E$5:$J$10,T322,V322)*R322,100)&amp;"&lt;/color&gt;"</f>
        <v>攻擊+&lt;color=#47d110&gt;201300&lt;/color&gt;</v>
      </c>
      <c r="AD322" t="str" cm="1">
        <f t="array" ref="AD322">INDEX(C$5:C$10,$T322)&amp;"&lt;color=#47d110&gt;"&amp;_xlfn.CEILING.MATH(INDEX($E$5:$J$10,T322,V322)*R322,100)&amp;"&lt;/color&gt;"</f>
        <v>ATK+&lt;color=#47d110&gt;201300&lt;/color&gt;</v>
      </c>
      <c r="AE322" t="str">
        <f t="array" ref="AE322">IF($U322=0,"",","&amp;INDEX(A$5:A$10,$U322)&amp;INDEX($E$34:$J$39,$U322,$V322))</f>
        <v>,同时攻击+&lt;color=#47d110&gt;4.0%&lt;/color&gt;</v>
      </c>
      <c r="AF322" t="str">
        <f t="array" ref="AF322">IF($U322=0,"",","&amp;INDEX(B$5:B$10,$U322)&amp;INDEX($E$34:$J$39,$U322,$V322))</f>
        <v>,同時攻擊+&lt;color=#47d110&gt;4.0%&lt;/color&gt;</v>
      </c>
      <c r="AG322" t="str">
        <f t="array" ref="AG322">IF($U322=0,"",","&amp;INDEX(C$5:C$10,$U322)&amp;INDEX($E$34:$J$39,$U322,$V322))</f>
        <v>,And ATK+&lt;color=#47d110&gt;4.0%&lt;/color&gt;</v>
      </c>
      <c r="AH322" t="str">
        <f t="shared" si="50"/>
        <v>攻击+&lt;color=#47d110&gt;201300&lt;/color&gt;,同时攻击+&lt;color=#47d110&gt;4.0%&lt;/color&gt;</v>
      </c>
      <c r="AI322" t="str">
        <f t="shared" si="51"/>
        <v>攻擊+&lt;color=#47d110&gt;201300&lt;/color&gt;,同時攻擊+&lt;color=#47d110&gt;4.0%&lt;/color&gt;</v>
      </c>
      <c r="AJ322" t="str">
        <f t="shared" si="52"/>
        <v>ATK+&lt;color=#47d110&gt;201300&lt;/color&gt;,And ATK+&lt;color=#47d110&gt;4.0%&lt;/color&gt;</v>
      </c>
      <c r="AL322" t="str">
        <f>_xlfn.XLOOKUP(AK322,Sheet4!$E$50:$E$118,Sheet4!$F$50:$F$118,"",)</f>
        <v/>
      </c>
      <c r="AM322" s="74" t="str">
        <f t="shared" si="53"/>
        <v>攻击+&lt;color=#47d110&gt;201300&lt;/color&gt;,同时攻击+&lt;color=#47d110&gt;4.0%&lt;/color&gt;</v>
      </c>
      <c r="AN322" s="74" t="str">
        <f t="shared" si="54"/>
        <v>攻擊+&lt;color=#47d110&gt;201300&lt;/color&gt;,同時攻擊+&lt;color=#47d110&gt;4.0%&lt;/color&gt;</v>
      </c>
      <c r="AO322" s="74" t="str">
        <f>AJ322&amp;_xlfn.XLOOKUP(AK322,Sheet4!$E$50:$E$118,Sheet4!$G$50:$G$118,"",)</f>
        <v>ATK+&lt;color=#47d110&gt;201300&lt;/color&gt;,And ATK+&lt;color=#47d110&gt;4.0%&lt;/color&gt;</v>
      </c>
    </row>
    <row r="323" spans="12:41" x14ac:dyDescent="0.15">
      <c r="L323">
        <f t="shared" si="49"/>
        <v>51540</v>
      </c>
      <c r="M323">
        <v>40</v>
      </c>
      <c r="N323" s="79">
        <v>40</v>
      </c>
      <c r="O323" s="82">
        <v>4031</v>
      </c>
      <c r="P323" s="82">
        <v>4017</v>
      </c>
      <c r="Q323" s="82">
        <v>4009</v>
      </c>
      <c r="R323" s="124">
        <f t="shared" si="55"/>
        <v>1.1499999999999999</v>
      </c>
      <c r="S323" s="88">
        <v>15</v>
      </c>
      <c r="T323" s="89">
        <v>1</v>
      </c>
      <c r="U323" s="88">
        <v>4</v>
      </c>
      <c r="V323">
        <f t="shared" si="56"/>
        <v>5</v>
      </c>
      <c r="W323" t="str" cm="1">
        <f t="array" ref="W323">"{5,1,"&amp;T323&amp;","&amp;_xlfn.CEILING.MATH(INDEX($E$5:$J$10,T323,V323)*R323,100)&amp;",0}"</f>
        <v>{5,1,1,201300,0}</v>
      </c>
      <c r="X323" t="str" cm="1">
        <f t="array" ref="X323">IF(U323=0,"","{5,1,"&amp;U323-3&amp;","&amp;INDEX($E$5:$J$10,U323,V323)/10&amp;",1}")</f>
        <v>{5,1,1,4,1}</v>
      </c>
      <c r="Y323" t="str">
        <f t="array" ref="Y323">[1]!LKnum(W323:X323)</f>
        <v>{{5,1,1,201300,0}|{5,1,1,4,1}}</v>
      </c>
      <c r="Z323">
        <v>0</v>
      </c>
      <c r="AA323">
        <f t="array" ref="AA323">INT(IF(U323=0,0,INDEX($E$20:$J$25,U323,V323))+INDEX($E$20:$J$25,T323,V323))</f>
        <v>175000</v>
      </c>
      <c r="AB323" t="str" cm="1">
        <f t="array" ref="AB323">INDEX(A$5:A$10,$T323)&amp;"&lt;color=#47d110&gt;"&amp;_xlfn.CEILING.MATH(INDEX($E$5:$J$10,T323,V323)*R323,100)&amp;"&lt;/color&gt;"</f>
        <v>攻击+&lt;color=#47d110&gt;201300&lt;/color&gt;</v>
      </c>
      <c r="AC323" t="str" cm="1">
        <f t="array" ref="AC323">INDEX(B$5:B$10,$T323)&amp;"&lt;color=#47d110&gt;"&amp;_xlfn.CEILING.MATH(INDEX($E$5:$J$10,T323,V323)*R323,100)&amp;"&lt;/color&gt;"</f>
        <v>攻擊+&lt;color=#47d110&gt;201300&lt;/color&gt;</v>
      </c>
      <c r="AD323" t="str" cm="1">
        <f t="array" ref="AD323">INDEX(C$5:C$10,$T323)&amp;"&lt;color=#47d110&gt;"&amp;_xlfn.CEILING.MATH(INDEX($E$5:$J$10,T323,V323)*R323,100)&amp;"&lt;/color&gt;"</f>
        <v>ATK+&lt;color=#47d110&gt;201300&lt;/color&gt;</v>
      </c>
      <c r="AE323" t="str">
        <f t="array" ref="AE323">IF($U323=0,"",","&amp;INDEX(A$5:A$10,$U323)&amp;INDEX($E$34:$J$39,$U323,$V323))</f>
        <v>,同时攻击+&lt;color=#47d110&gt;4.0%&lt;/color&gt;</v>
      </c>
      <c r="AF323" t="str">
        <f t="array" ref="AF323">IF($U323=0,"",","&amp;INDEX(B$5:B$10,$U323)&amp;INDEX($E$34:$J$39,$U323,$V323))</f>
        <v>,同時攻擊+&lt;color=#47d110&gt;4.0%&lt;/color&gt;</v>
      </c>
      <c r="AG323" t="str">
        <f t="array" ref="AG323">IF($U323=0,"",","&amp;INDEX(C$5:C$10,$U323)&amp;INDEX($E$34:$J$39,$U323,$V323))</f>
        <v>,And ATK+&lt;color=#47d110&gt;4.0%&lt;/color&gt;</v>
      </c>
      <c r="AH323" t="str">
        <f t="shared" si="50"/>
        <v>攻击+&lt;color=#47d110&gt;201300&lt;/color&gt;,同时攻击+&lt;color=#47d110&gt;4.0%&lt;/color&gt;</v>
      </c>
      <c r="AI323" t="str">
        <f t="shared" si="51"/>
        <v>攻擊+&lt;color=#47d110&gt;201300&lt;/color&gt;,同時攻擊+&lt;color=#47d110&gt;4.0%&lt;/color&gt;</v>
      </c>
      <c r="AJ323" t="str">
        <f t="shared" si="52"/>
        <v>ATK+&lt;color=#47d110&gt;201300&lt;/color&gt;,And ATK+&lt;color=#47d110&gt;4.0%&lt;/color&gt;</v>
      </c>
      <c r="AL323" t="str">
        <f>_xlfn.XLOOKUP(AK323,Sheet4!$E$50:$E$118,Sheet4!$F$50:$F$118,"",)</f>
        <v/>
      </c>
      <c r="AM323" s="74" t="str">
        <f t="shared" si="53"/>
        <v>攻击+&lt;color=#47d110&gt;201300&lt;/color&gt;,同时攻击+&lt;color=#47d110&gt;4.0%&lt;/color&gt;</v>
      </c>
      <c r="AN323" s="74" t="str">
        <f t="shared" si="54"/>
        <v>攻擊+&lt;color=#47d110&gt;201300&lt;/color&gt;,同時攻擊+&lt;color=#47d110&gt;4.0%&lt;/color&gt;</v>
      </c>
      <c r="AO323" s="74" t="str">
        <f>AJ323&amp;_xlfn.XLOOKUP(AK323,Sheet4!$E$50:$E$118,Sheet4!$G$50:$G$118,"",)</f>
        <v>ATK+&lt;color=#47d110&gt;201300&lt;/color&gt;,And ATK+&lt;color=#47d110&gt;4.0%&lt;/color&gt;</v>
      </c>
    </row>
    <row r="324" spans="12:41" x14ac:dyDescent="0.15">
      <c r="L324">
        <f t="shared" ref="L324:L387" si="57">(S324&amp;M324)+0+V324*10000</f>
        <v>51541</v>
      </c>
      <c r="M324">
        <v>41</v>
      </c>
      <c r="N324" s="81">
        <v>41</v>
      </c>
      <c r="O324" s="82">
        <v>4021</v>
      </c>
      <c r="P324" s="82">
        <v>4017</v>
      </c>
      <c r="Q324" s="82">
        <v>4001</v>
      </c>
      <c r="R324" s="124">
        <f t="shared" si="55"/>
        <v>1.1499999999999999</v>
      </c>
      <c r="S324" s="88">
        <v>15</v>
      </c>
      <c r="T324" s="89">
        <v>1</v>
      </c>
      <c r="U324" s="88">
        <v>4</v>
      </c>
      <c r="V324">
        <f t="shared" si="56"/>
        <v>5</v>
      </c>
      <c r="W324" t="str" cm="1">
        <f t="array" ref="W324">"{5,1,"&amp;T324&amp;","&amp;_xlfn.CEILING.MATH(INDEX($E$5:$J$10,T324,V324)*R324,100)&amp;",0}"</f>
        <v>{5,1,1,201300,0}</v>
      </c>
      <c r="X324" t="str" cm="1">
        <f t="array" ref="X324">IF(U324=0,"","{5,1,"&amp;U324-3&amp;","&amp;INDEX($E$5:$J$10,U324,V324)/10&amp;",1}")</f>
        <v>{5,1,1,4,1}</v>
      </c>
      <c r="Y324" t="str">
        <f t="array" ref="Y324">[1]!LKnum(W324:X324)</f>
        <v>{{5,1,1,201300,0}|{5,1,1,4,1}}</v>
      </c>
      <c r="Z324">
        <v>0</v>
      </c>
      <c r="AA324">
        <f t="array" ref="AA324">INT(IF(U324=0,0,INDEX($E$20:$J$25,U324,V324))+INDEX($E$20:$J$25,T324,V324))</f>
        <v>175000</v>
      </c>
      <c r="AB324" t="str" cm="1">
        <f t="array" ref="AB324">INDEX(A$5:A$10,$T324)&amp;"&lt;color=#47d110&gt;"&amp;_xlfn.CEILING.MATH(INDEX($E$5:$J$10,T324,V324)*R324,100)&amp;"&lt;/color&gt;"</f>
        <v>攻击+&lt;color=#47d110&gt;201300&lt;/color&gt;</v>
      </c>
      <c r="AC324" t="str" cm="1">
        <f t="array" ref="AC324">INDEX(B$5:B$10,$T324)&amp;"&lt;color=#47d110&gt;"&amp;_xlfn.CEILING.MATH(INDEX($E$5:$J$10,T324,V324)*R324,100)&amp;"&lt;/color&gt;"</f>
        <v>攻擊+&lt;color=#47d110&gt;201300&lt;/color&gt;</v>
      </c>
      <c r="AD324" t="str" cm="1">
        <f t="array" ref="AD324">INDEX(C$5:C$10,$T324)&amp;"&lt;color=#47d110&gt;"&amp;_xlfn.CEILING.MATH(INDEX($E$5:$J$10,T324,V324)*R324,100)&amp;"&lt;/color&gt;"</f>
        <v>ATK+&lt;color=#47d110&gt;201300&lt;/color&gt;</v>
      </c>
      <c r="AE324" t="str">
        <f t="array" ref="AE324">IF($U324=0,"",","&amp;INDEX(A$5:A$10,$U324)&amp;INDEX($E$34:$J$39,$U324,$V324))</f>
        <v>,同时攻击+&lt;color=#47d110&gt;4.0%&lt;/color&gt;</v>
      </c>
      <c r="AF324" t="str">
        <f t="array" ref="AF324">IF($U324=0,"",","&amp;INDEX(B$5:B$10,$U324)&amp;INDEX($E$34:$J$39,$U324,$V324))</f>
        <v>,同時攻擊+&lt;color=#47d110&gt;4.0%&lt;/color&gt;</v>
      </c>
      <c r="AG324" t="str">
        <f t="array" ref="AG324">IF($U324=0,"",","&amp;INDEX(C$5:C$10,$U324)&amp;INDEX($E$34:$J$39,$U324,$V324))</f>
        <v>,And ATK+&lt;color=#47d110&gt;4.0%&lt;/color&gt;</v>
      </c>
      <c r="AH324" t="str">
        <f t="shared" si="50"/>
        <v>攻击+&lt;color=#47d110&gt;201300&lt;/color&gt;,同时攻击+&lt;color=#47d110&gt;4.0%&lt;/color&gt;</v>
      </c>
      <c r="AI324" t="str">
        <f t="shared" si="51"/>
        <v>攻擊+&lt;color=#47d110&gt;201300&lt;/color&gt;,同時攻擊+&lt;color=#47d110&gt;4.0%&lt;/color&gt;</v>
      </c>
      <c r="AJ324" t="str">
        <f t="shared" si="52"/>
        <v>ATK+&lt;color=#47d110&gt;201300&lt;/color&gt;,And ATK+&lt;color=#47d110&gt;4.0%&lt;/color&gt;</v>
      </c>
      <c r="AL324" t="str">
        <f>_xlfn.XLOOKUP(AK324,Sheet4!$E$50:$E$118,Sheet4!$F$50:$F$118,"",)</f>
        <v/>
      </c>
      <c r="AM324" s="74" t="str">
        <f t="shared" si="53"/>
        <v>攻击+&lt;color=#47d110&gt;201300&lt;/color&gt;,同时攻击+&lt;color=#47d110&gt;4.0%&lt;/color&gt;</v>
      </c>
      <c r="AN324" s="74" t="str">
        <f t="shared" si="54"/>
        <v>攻擊+&lt;color=#47d110&gt;201300&lt;/color&gt;,同時攻擊+&lt;color=#47d110&gt;4.0%&lt;/color&gt;</v>
      </c>
      <c r="AO324" s="74" t="str">
        <f>AJ324&amp;_xlfn.XLOOKUP(AK324,Sheet4!$E$50:$E$118,Sheet4!$G$50:$G$118,"",)</f>
        <v>ATK+&lt;color=#47d110&gt;201300&lt;/color&gt;,And ATK+&lt;color=#47d110&gt;4.0%&lt;/color&gt;</v>
      </c>
    </row>
    <row r="325" spans="12:41" x14ac:dyDescent="0.15">
      <c r="L325">
        <f t="shared" si="57"/>
        <v>51542</v>
      </c>
      <c r="M325">
        <v>42</v>
      </c>
      <c r="N325" s="79">
        <v>42</v>
      </c>
      <c r="O325" s="82">
        <v>4022</v>
      </c>
      <c r="P325" s="82">
        <v>4021</v>
      </c>
      <c r="Q325" s="82">
        <v>4001</v>
      </c>
      <c r="R325" s="124">
        <f t="shared" si="55"/>
        <v>1.1499999999999999</v>
      </c>
      <c r="S325" s="88">
        <v>15</v>
      </c>
      <c r="T325" s="89">
        <v>1</v>
      </c>
      <c r="U325" s="88">
        <v>4</v>
      </c>
      <c r="V325">
        <f t="shared" si="56"/>
        <v>5</v>
      </c>
      <c r="W325" t="str" cm="1">
        <f t="array" ref="W325">"{5,1,"&amp;T325&amp;","&amp;_xlfn.CEILING.MATH(INDEX($E$5:$J$10,T325,V325)*R325,100)&amp;",0}"</f>
        <v>{5,1,1,201300,0}</v>
      </c>
      <c r="X325" t="str" cm="1">
        <f t="array" ref="X325">IF(U325=0,"","{5,1,"&amp;U325-3&amp;","&amp;INDEX($E$5:$J$10,U325,V325)/10&amp;",1}")</f>
        <v>{5,1,1,4,1}</v>
      </c>
      <c r="Y325" t="str">
        <f t="array" ref="Y325">[1]!LKnum(W325:X325)</f>
        <v>{{5,1,1,201300,0}|{5,1,1,4,1}}</v>
      </c>
      <c r="Z325">
        <v>0</v>
      </c>
      <c r="AA325">
        <f t="array" ref="AA325">INT(IF(U325=0,0,INDEX($E$20:$J$25,U325,V325))+INDEX($E$20:$J$25,T325,V325))</f>
        <v>175000</v>
      </c>
      <c r="AB325" t="str" cm="1">
        <f t="array" ref="AB325">INDEX(A$5:A$10,$T325)&amp;"&lt;color=#47d110&gt;"&amp;_xlfn.CEILING.MATH(INDEX($E$5:$J$10,T325,V325)*R325,100)&amp;"&lt;/color&gt;"</f>
        <v>攻击+&lt;color=#47d110&gt;201300&lt;/color&gt;</v>
      </c>
      <c r="AC325" t="str" cm="1">
        <f t="array" ref="AC325">INDEX(B$5:B$10,$T325)&amp;"&lt;color=#47d110&gt;"&amp;_xlfn.CEILING.MATH(INDEX($E$5:$J$10,T325,V325)*R325,100)&amp;"&lt;/color&gt;"</f>
        <v>攻擊+&lt;color=#47d110&gt;201300&lt;/color&gt;</v>
      </c>
      <c r="AD325" t="str" cm="1">
        <f t="array" ref="AD325">INDEX(C$5:C$10,$T325)&amp;"&lt;color=#47d110&gt;"&amp;_xlfn.CEILING.MATH(INDEX($E$5:$J$10,T325,V325)*R325,100)&amp;"&lt;/color&gt;"</f>
        <v>ATK+&lt;color=#47d110&gt;201300&lt;/color&gt;</v>
      </c>
      <c r="AE325" t="str">
        <f t="array" ref="AE325">IF($U325=0,"",","&amp;INDEX(A$5:A$10,$U325)&amp;INDEX($E$34:$J$39,$U325,$V325))</f>
        <v>,同时攻击+&lt;color=#47d110&gt;4.0%&lt;/color&gt;</v>
      </c>
      <c r="AF325" t="str">
        <f t="array" ref="AF325">IF($U325=0,"",","&amp;INDEX(B$5:B$10,$U325)&amp;INDEX($E$34:$J$39,$U325,$V325))</f>
        <v>,同時攻擊+&lt;color=#47d110&gt;4.0%&lt;/color&gt;</v>
      </c>
      <c r="AG325" t="str">
        <f t="array" ref="AG325">IF($U325=0,"",","&amp;INDEX(C$5:C$10,$U325)&amp;INDEX($E$34:$J$39,$U325,$V325))</f>
        <v>,And ATK+&lt;color=#47d110&gt;4.0%&lt;/color&gt;</v>
      </c>
      <c r="AH325" t="str">
        <f t="shared" ref="AH325:AH388" si="58">AB325&amp;AE325</f>
        <v>攻击+&lt;color=#47d110&gt;201300&lt;/color&gt;,同时攻击+&lt;color=#47d110&gt;4.0%&lt;/color&gt;</v>
      </c>
      <c r="AI325" t="str">
        <f t="shared" ref="AI325:AI388" si="59">AC325&amp;AF325</f>
        <v>攻擊+&lt;color=#47d110&gt;201300&lt;/color&gt;,同時攻擊+&lt;color=#47d110&gt;4.0%&lt;/color&gt;</v>
      </c>
      <c r="AJ325" t="str">
        <f t="shared" ref="AJ325:AJ388" si="60">AD325&amp;AG325</f>
        <v>ATK+&lt;color=#47d110&gt;201300&lt;/color&gt;,And ATK+&lt;color=#47d110&gt;4.0%&lt;/color&gt;</v>
      </c>
      <c r="AL325" t="str">
        <f>_xlfn.XLOOKUP(AK325,Sheet4!$E$50:$E$118,Sheet4!$F$50:$F$118,"",)</f>
        <v/>
      </c>
      <c r="AM325" s="74" t="str">
        <f t="shared" ref="AM325:AM388" si="61">AH325&amp;$AL325</f>
        <v>攻击+&lt;color=#47d110&gt;201300&lt;/color&gt;,同时攻击+&lt;color=#47d110&gt;4.0%&lt;/color&gt;</v>
      </c>
      <c r="AN325" s="74" t="str">
        <f t="shared" ref="AN325:AN388" si="62">AI325&amp;$AL325</f>
        <v>攻擊+&lt;color=#47d110&gt;201300&lt;/color&gt;,同時攻擊+&lt;color=#47d110&gt;4.0%&lt;/color&gt;</v>
      </c>
      <c r="AO325" s="74" t="str">
        <f>AJ325&amp;_xlfn.XLOOKUP(AK325,Sheet4!$E$50:$E$118,Sheet4!$G$50:$G$118,"",)</f>
        <v>ATK+&lt;color=#47d110&gt;201300&lt;/color&gt;,And ATK+&lt;color=#47d110&gt;4.0%&lt;/color&gt;</v>
      </c>
    </row>
    <row r="326" spans="12:41" x14ac:dyDescent="0.15">
      <c r="L326">
        <f t="shared" si="57"/>
        <v>52643</v>
      </c>
      <c r="M326">
        <v>43</v>
      </c>
      <c r="N326" s="79">
        <v>43</v>
      </c>
      <c r="O326" s="82">
        <v>4034</v>
      </c>
      <c r="P326" s="82">
        <v>4033</v>
      </c>
      <c r="Q326" s="82">
        <v>4014</v>
      </c>
      <c r="R326" s="124">
        <f t="shared" si="55"/>
        <v>1.1499999999999999</v>
      </c>
      <c r="S326" s="88">
        <v>26</v>
      </c>
      <c r="T326" s="89">
        <v>1</v>
      </c>
      <c r="U326" s="88">
        <v>4</v>
      </c>
      <c r="V326">
        <f t="shared" si="56"/>
        <v>5</v>
      </c>
      <c r="W326" t="str" cm="1">
        <f t="array" ref="W326">"{5,1,"&amp;T326&amp;","&amp;_xlfn.CEILING.MATH(INDEX($E$5:$J$10,T326,V326)*R326,100)&amp;",0}"</f>
        <v>{5,1,1,201300,0}</v>
      </c>
      <c r="X326" t="str" cm="1">
        <f t="array" ref="X326">IF(U326=0,"","{5,1,"&amp;U326-3&amp;","&amp;INDEX($E$5:$J$10,U326,V326)/10&amp;",1}")</f>
        <v>{5,1,1,4,1}</v>
      </c>
      <c r="Y326" t="str">
        <f t="array" ref="Y326">[1]!LKnum(W326:X326)</f>
        <v>{{5,1,1,201300,0}|{5,1,1,4,1}}</v>
      </c>
      <c r="Z326">
        <v>0</v>
      </c>
      <c r="AA326">
        <f t="array" ref="AA326">INT(IF(U326=0,0,INDEX($E$20:$J$25,U326,V326))+INDEX($E$20:$J$25,T326,V326))</f>
        <v>175000</v>
      </c>
      <c r="AB326" t="str" cm="1">
        <f t="array" ref="AB326">INDEX(A$5:A$10,$T326)&amp;"&lt;color=#47d110&gt;"&amp;_xlfn.CEILING.MATH(INDEX($E$5:$J$10,T326,V326)*R326,100)&amp;"&lt;/color&gt;"</f>
        <v>攻击+&lt;color=#47d110&gt;201300&lt;/color&gt;</v>
      </c>
      <c r="AC326" t="str" cm="1">
        <f t="array" ref="AC326">INDEX(B$5:B$10,$T326)&amp;"&lt;color=#47d110&gt;"&amp;_xlfn.CEILING.MATH(INDEX($E$5:$J$10,T326,V326)*R326,100)&amp;"&lt;/color&gt;"</f>
        <v>攻擊+&lt;color=#47d110&gt;201300&lt;/color&gt;</v>
      </c>
      <c r="AD326" t="str" cm="1">
        <f t="array" ref="AD326">INDEX(C$5:C$10,$T326)&amp;"&lt;color=#47d110&gt;"&amp;_xlfn.CEILING.MATH(INDEX($E$5:$J$10,T326,V326)*R326,100)&amp;"&lt;/color&gt;"</f>
        <v>ATK+&lt;color=#47d110&gt;201300&lt;/color&gt;</v>
      </c>
      <c r="AE326" t="str">
        <f t="array" ref="AE326">IF($U326=0,"",","&amp;INDEX(A$5:A$10,$U326)&amp;INDEX($E$34:$J$39,$U326,$V326))</f>
        <v>,同时攻击+&lt;color=#47d110&gt;4.0%&lt;/color&gt;</v>
      </c>
      <c r="AF326" t="str">
        <f t="array" ref="AF326">IF($U326=0,"",","&amp;INDEX(B$5:B$10,$U326)&amp;INDEX($E$34:$J$39,$U326,$V326))</f>
        <v>,同時攻擊+&lt;color=#47d110&gt;4.0%&lt;/color&gt;</v>
      </c>
      <c r="AG326" t="str">
        <f t="array" ref="AG326">IF($U326=0,"",","&amp;INDEX(C$5:C$10,$U326)&amp;INDEX($E$34:$J$39,$U326,$V326))</f>
        <v>,And ATK+&lt;color=#47d110&gt;4.0%&lt;/color&gt;</v>
      </c>
      <c r="AH326" t="str">
        <f t="shared" si="58"/>
        <v>攻击+&lt;color=#47d110&gt;201300&lt;/color&gt;,同时攻击+&lt;color=#47d110&gt;4.0%&lt;/color&gt;</v>
      </c>
      <c r="AI326" t="str">
        <f t="shared" si="59"/>
        <v>攻擊+&lt;color=#47d110&gt;201300&lt;/color&gt;,同時攻擊+&lt;color=#47d110&gt;4.0%&lt;/color&gt;</v>
      </c>
      <c r="AJ326" t="str">
        <f t="shared" si="60"/>
        <v>ATK+&lt;color=#47d110&gt;201300&lt;/color&gt;,And ATK+&lt;color=#47d110&gt;4.0%&lt;/color&gt;</v>
      </c>
      <c r="AL326" t="str">
        <f>_xlfn.XLOOKUP(AK326,Sheet4!$E$50:$E$118,Sheet4!$F$50:$F$118,"",)</f>
        <v/>
      </c>
      <c r="AM326" s="74" t="str">
        <f t="shared" si="61"/>
        <v>攻击+&lt;color=#47d110&gt;201300&lt;/color&gt;,同时攻击+&lt;color=#47d110&gt;4.0%&lt;/color&gt;</v>
      </c>
      <c r="AN326" s="74" t="str">
        <f t="shared" si="62"/>
        <v>攻擊+&lt;color=#47d110&gt;201300&lt;/color&gt;,同時攻擊+&lt;color=#47d110&gt;4.0%&lt;/color&gt;</v>
      </c>
      <c r="AO326" s="74" t="str">
        <f>AJ326&amp;_xlfn.XLOOKUP(AK326,Sheet4!$E$50:$E$118,Sheet4!$G$50:$G$118,"",)</f>
        <v>ATK+&lt;color=#47d110&gt;201300&lt;/color&gt;,And ATK+&lt;color=#47d110&gt;4.0%&lt;/color&gt;</v>
      </c>
    </row>
    <row r="327" spans="12:41" x14ac:dyDescent="0.15">
      <c r="L327">
        <f t="shared" si="57"/>
        <v>51044</v>
      </c>
      <c r="M327">
        <v>44</v>
      </c>
      <c r="N327" s="92">
        <v>44</v>
      </c>
      <c r="O327" s="82">
        <v>4034</v>
      </c>
      <c r="P327" s="82">
        <v>4030</v>
      </c>
      <c r="Q327" s="82"/>
      <c r="R327" s="124">
        <f t="shared" si="55"/>
        <v>0.9</v>
      </c>
      <c r="S327" s="88">
        <v>10</v>
      </c>
      <c r="T327" s="89">
        <v>1</v>
      </c>
      <c r="U327" s="88">
        <v>0</v>
      </c>
      <c r="V327">
        <f t="shared" si="56"/>
        <v>5</v>
      </c>
      <c r="W327" t="str" cm="1">
        <f t="array" ref="W327">"{5,1,"&amp;T327&amp;","&amp;_xlfn.CEILING.MATH(INDEX($E$5:$J$10,T327,V327)*R327,100)&amp;",0}"</f>
        <v>{5,1,1,157500,0}</v>
      </c>
      <c r="X327" t="str" cm="1">
        <f t="array" ref="X327">IF(U327=0,"","{5,1,"&amp;U327-3&amp;","&amp;INDEX($E$5:$J$10,U327,V327)/10&amp;",1}")</f>
        <v/>
      </c>
      <c r="Y327" t="str">
        <f t="array" ref="Y327">[1]!LKnum(W327:X327)</f>
        <v>{{5,1,1,157500,0}}</v>
      </c>
      <c r="Z327">
        <v>0</v>
      </c>
      <c r="AA327">
        <f t="array" ref="AA327">INT(IF(U327=0,0,INDEX($E$20:$J$25,U327,V327))+INDEX($E$20:$J$25,T327,V327))</f>
        <v>175000</v>
      </c>
      <c r="AB327" t="str" cm="1">
        <f t="array" ref="AB327">INDEX(A$5:A$10,$T327)&amp;"&lt;color=#47d110&gt;"&amp;_xlfn.CEILING.MATH(INDEX($E$5:$J$10,T327,V327)*R327,100)&amp;"&lt;/color&gt;"</f>
        <v>攻击+&lt;color=#47d110&gt;157500&lt;/color&gt;</v>
      </c>
      <c r="AC327" t="str" cm="1">
        <f t="array" ref="AC327">INDEX(B$5:B$10,$T327)&amp;"&lt;color=#47d110&gt;"&amp;_xlfn.CEILING.MATH(INDEX($E$5:$J$10,T327,V327)*R327,100)&amp;"&lt;/color&gt;"</f>
        <v>攻擊+&lt;color=#47d110&gt;157500&lt;/color&gt;</v>
      </c>
      <c r="AD327" t="str" cm="1">
        <f t="array" ref="AD327">INDEX(C$5:C$10,$T327)&amp;"&lt;color=#47d110&gt;"&amp;_xlfn.CEILING.MATH(INDEX($E$5:$J$10,T327,V327)*R327,100)&amp;"&lt;/color&gt;"</f>
        <v>ATK+&lt;color=#47d110&gt;157500&lt;/color&gt;</v>
      </c>
      <c r="AE327" t="str">
        <f t="array" ref="AE327">IF($U327=0,"",","&amp;INDEX(A$5:A$10,$U327)&amp;INDEX($E$34:$J$39,$U327,$V327))</f>
        <v/>
      </c>
      <c r="AF327" t="str">
        <f t="array" ref="AF327">IF($U327=0,"",","&amp;INDEX(B$5:B$10,$U327)&amp;INDEX($E$34:$J$39,$U327,$V327))</f>
        <v/>
      </c>
      <c r="AG327" t="str">
        <f t="array" ref="AG327">IF($U327=0,"",","&amp;INDEX(C$5:C$10,$U327)&amp;INDEX($E$34:$J$39,$U327,$V327))</f>
        <v/>
      </c>
      <c r="AH327" t="str">
        <f t="shared" si="58"/>
        <v>攻击+&lt;color=#47d110&gt;157500&lt;/color&gt;</v>
      </c>
      <c r="AI327" t="str">
        <f t="shared" si="59"/>
        <v>攻擊+&lt;color=#47d110&gt;157500&lt;/color&gt;</v>
      </c>
      <c r="AJ327" t="str">
        <f t="shared" si="60"/>
        <v>ATK+&lt;color=#47d110&gt;157500&lt;/color&gt;</v>
      </c>
      <c r="AL327" t="str">
        <f>_xlfn.XLOOKUP(AK327,Sheet4!$E$50:$E$118,Sheet4!$F$50:$F$118,"",)</f>
        <v/>
      </c>
      <c r="AM327" s="74" t="str">
        <f t="shared" si="61"/>
        <v>攻击+&lt;color=#47d110&gt;157500&lt;/color&gt;</v>
      </c>
      <c r="AN327" s="74" t="str">
        <f t="shared" si="62"/>
        <v>攻擊+&lt;color=#47d110&gt;157500&lt;/color&gt;</v>
      </c>
      <c r="AO327" s="74" t="str">
        <f>AJ327&amp;_xlfn.XLOOKUP(AK327,Sheet4!$E$50:$E$118,Sheet4!$G$50:$G$118,"",)</f>
        <v>ATK+&lt;color=#47d110&gt;157500&lt;/color&gt;</v>
      </c>
    </row>
    <row r="328" spans="12:41" x14ac:dyDescent="0.15">
      <c r="L328">
        <f t="shared" si="57"/>
        <v>50745</v>
      </c>
      <c r="M328">
        <v>45</v>
      </c>
      <c r="N328" s="93">
        <v>45</v>
      </c>
      <c r="O328" s="82">
        <v>4034</v>
      </c>
      <c r="P328" s="82">
        <v>3008</v>
      </c>
      <c r="Q328" s="82">
        <v>3005</v>
      </c>
      <c r="R328" s="124">
        <f t="shared" si="55"/>
        <v>1.1000000000000001</v>
      </c>
      <c r="S328" s="88">
        <v>7</v>
      </c>
      <c r="T328" s="89">
        <v>1</v>
      </c>
      <c r="U328" s="88">
        <v>0</v>
      </c>
      <c r="V328">
        <f t="shared" si="56"/>
        <v>5</v>
      </c>
      <c r="W328" t="str" cm="1">
        <f t="array" ref="W328">"{5,1,"&amp;T328&amp;","&amp;_xlfn.CEILING.MATH(INDEX($E$5:$J$10,T328,V328)*R328,100)&amp;",0}"</f>
        <v>{5,1,1,192500,0}</v>
      </c>
      <c r="X328" t="str" cm="1">
        <f t="array" ref="X328">IF(U328=0,"","{5,1,"&amp;U328-3&amp;","&amp;INDEX($E$5:$J$10,U328,V328)/10&amp;",1}")</f>
        <v/>
      </c>
      <c r="Y328" t="str">
        <f t="array" ref="Y328">[1]!LKnum(W328:X328)</f>
        <v>{{5,1,1,192500,0}}</v>
      </c>
      <c r="Z328">
        <v>0</v>
      </c>
      <c r="AA328">
        <f t="array" ref="AA328">INT(IF(U328=0,0,INDEX($E$20:$J$25,U328,V328))+INDEX($E$20:$J$25,T328,V328))</f>
        <v>175000</v>
      </c>
      <c r="AB328" t="str" cm="1">
        <f t="array" ref="AB328">INDEX(A$5:A$10,$T328)&amp;"&lt;color=#47d110&gt;"&amp;_xlfn.CEILING.MATH(INDEX($E$5:$J$10,T328,V328)*R328,100)&amp;"&lt;/color&gt;"</f>
        <v>攻击+&lt;color=#47d110&gt;192500&lt;/color&gt;</v>
      </c>
      <c r="AC328" t="str" cm="1">
        <f t="array" ref="AC328">INDEX(B$5:B$10,$T328)&amp;"&lt;color=#47d110&gt;"&amp;_xlfn.CEILING.MATH(INDEX($E$5:$J$10,T328,V328)*R328,100)&amp;"&lt;/color&gt;"</f>
        <v>攻擊+&lt;color=#47d110&gt;192500&lt;/color&gt;</v>
      </c>
      <c r="AD328" t="str" cm="1">
        <f t="array" ref="AD328">INDEX(C$5:C$10,$T328)&amp;"&lt;color=#47d110&gt;"&amp;_xlfn.CEILING.MATH(INDEX($E$5:$J$10,T328,V328)*R328,100)&amp;"&lt;/color&gt;"</f>
        <v>ATK+&lt;color=#47d110&gt;192500&lt;/color&gt;</v>
      </c>
      <c r="AE328" t="str">
        <f t="array" ref="AE328">IF($U328=0,"",","&amp;INDEX(A$5:A$10,$U328)&amp;INDEX($E$34:$J$39,$U328,$V328))</f>
        <v/>
      </c>
      <c r="AF328" t="str">
        <f t="array" ref="AF328">IF($U328=0,"",","&amp;INDEX(B$5:B$10,$U328)&amp;INDEX($E$34:$J$39,$U328,$V328))</f>
        <v/>
      </c>
      <c r="AG328" t="str">
        <f t="array" ref="AG328">IF($U328=0,"",","&amp;INDEX(C$5:C$10,$U328)&amp;INDEX($E$34:$J$39,$U328,$V328))</f>
        <v/>
      </c>
      <c r="AH328" t="str">
        <f t="shared" si="58"/>
        <v>攻击+&lt;color=#47d110&gt;192500&lt;/color&gt;</v>
      </c>
      <c r="AI328" t="str">
        <f t="shared" si="59"/>
        <v>攻擊+&lt;color=#47d110&gt;192500&lt;/color&gt;</v>
      </c>
      <c r="AJ328" t="str">
        <f t="shared" si="60"/>
        <v>ATK+&lt;color=#47d110&gt;192500&lt;/color&gt;</v>
      </c>
      <c r="AL328" t="str">
        <f>_xlfn.XLOOKUP(AK328,Sheet4!$E$50:$E$118,Sheet4!$F$50:$F$118,"",)</f>
        <v/>
      </c>
      <c r="AM328" s="74" t="str">
        <f t="shared" si="61"/>
        <v>攻击+&lt;color=#47d110&gt;192500&lt;/color&gt;</v>
      </c>
      <c r="AN328" s="74" t="str">
        <f t="shared" si="62"/>
        <v>攻擊+&lt;color=#47d110&gt;192500&lt;/color&gt;</v>
      </c>
      <c r="AO328" s="74" t="str">
        <f>AJ328&amp;_xlfn.XLOOKUP(AK328,Sheet4!$E$50:$E$118,Sheet4!$G$50:$G$118,"",)</f>
        <v>ATK+&lt;color=#47d110&gt;192500&lt;/color&gt;</v>
      </c>
    </row>
    <row r="329" spans="12:41" x14ac:dyDescent="0.15">
      <c r="L329">
        <f t="shared" si="57"/>
        <v>50346</v>
      </c>
      <c r="M329">
        <v>46</v>
      </c>
      <c r="N329" s="79">
        <v>46</v>
      </c>
      <c r="O329" s="82">
        <v>3021</v>
      </c>
      <c r="P329" s="82">
        <v>3019</v>
      </c>
      <c r="Q329" s="82">
        <v>2017</v>
      </c>
      <c r="R329" s="124">
        <f t="shared" si="55"/>
        <v>0.9</v>
      </c>
      <c r="S329" s="88">
        <v>3</v>
      </c>
      <c r="T329" s="89">
        <v>2</v>
      </c>
      <c r="U329" s="88">
        <v>0</v>
      </c>
      <c r="V329">
        <f t="shared" si="56"/>
        <v>5</v>
      </c>
      <c r="W329" t="str" cm="1">
        <f t="array" ref="W329">"{5,1,"&amp;T329&amp;","&amp;_xlfn.CEILING.MATH(INDEX($E$5:$J$10,T329,V329)*R329,100)&amp;",0}"</f>
        <v>{5,1,2,182300,0}</v>
      </c>
      <c r="X329" t="str" cm="1">
        <f t="array" ref="X329">IF(U329=0,"","{5,1,"&amp;U329-3&amp;","&amp;INDEX($E$5:$J$10,U329,V329)/10&amp;",1}")</f>
        <v/>
      </c>
      <c r="Y329" t="str">
        <f t="array" ref="Y329">[1]!LKnum(W329:X329)</f>
        <v>{{5,1,2,182300,0}}</v>
      </c>
      <c r="Z329">
        <v>0</v>
      </c>
      <c r="AA329">
        <f t="array" ref="AA329">INT(IF(U329=0,0,INDEX($E$20:$J$25,U329,V329))+INDEX($E$20:$J$25,T329,V329))</f>
        <v>303750</v>
      </c>
      <c r="AB329" t="str" cm="1">
        <f t="array" ref="AB329">INDEX(A$5:A$10,$T329)&amp;"&lt;color=#47d110&gt;"&amp;_xlfn.CEILING.MATH(INDEX($E$5:$J$10,T329,V329)*R329,100)&amp;"&lt;/color&gt;"</f>
        <v>防御+&lt;color=#47d110&gt;182300&lt;/color&gt;</v>
      </c>
      <c r="AC329" t="str" cm="1">
        <f t="array" ref="AC329">INDEX(B$5:B$10,$T329)&amp;"&lt;color=#47d110&gt;"&amp;_xlfn.CEILING.MATH(INDEX($E$5:$J$10,T329,V329)*R329,100)&amp;"&lt;/color&gt;"</f>
        <v>防禦+&lt;color=#47d110&gt;182300&lt;/color&gt;</v>
      </c>
      <c r="AD329" t="str" cm="1">
        <f t="array" ref="AD329">INDEX(C$5:C$10,$T329)&amp;"&lt;color=#47d110&gt;"&amp;_xlfn.CEILING.MATH(INDEX($E$5:$J$10,T329,V329)*R329,100)&amp;"&lt;/color&gt;"</f>
        <v>DEF+&lt;color=#47d110&gt;182300&lt;/color&gt;</v>
      </c>
      <c r="AE329" t="str">
        <f t="array" ref="AE329">IF($U329=0,"",","&amp;INDEX(A$5:A$10,$U329)&amp;INDEX($E$34:$J$39,$U329,$V329))</f>
        <v/>
      </c>
      <c r="AF329" t="str">
        <f t="array" ref="AF329">IF($U329=0,"",","&amp;INDEX(B$5:B$10,$U329)&amp;INDEX($E$34:$J$39,$U329,$V329))</f>
        <v/>
      </c>
      <c r="AG329" t="str">
        <f t="array" ref="AG329">IF($U329=0,"",","&amp;INDEX(C$5:C$10,$U329)&amp;INDEX($E$34:$J$39,$U329,$V329))</f>
        <v/>
      </c>
      <c r="AH329" t="str">
        <f t="shared" si="58"/>
        <v>防御+&lt;color=#47d110&gt;182300&lt;/color&gt;</v>
      </c>
      <c r="AI329" t="str">
        <f t="shared" si="59"/>
        <v>防禦+&lt;color=#47d110&gt;182300&lt;/color&gt;</v>
      </c>
      <c r="AJ329" t="str">
        <f t="shared" si="60"/>
        <v>DEF+&lt;color=#47d110&gt;182300&lt;/color&gt;</v>
      </c>
      <c r="AL329" t="str">
        <f>_xlfn.XLOOKUP(AK329,Sheet4!$E$50:$E$118,Sheet4!$F$50:$F$118,"",)</f>
        <v/>
      </c>
      <c r="AM329" s="74" t="str">
        <f t="shared" si="61"/>
        <v>防御+&lt;color=#47d110&gt;182300&lt;/color&gt;</v>
      </c>
      <c r="AN329" s="74" t="str">
        <f t="shared" si="62"/>
        <v>防禦+&lt;color=#47d110&gt;182300&lt;/color&gt;</v>
      </c>
      <c r="AO329" s="74" t="str">
        <f>AJ329&amp;_xlfn.XLOOKUP(AK329,Sheet4!$E$50:$E$118,Sheet4!$G$50:$G$118,"",)</f>
        <v>DEF+&lt;color=#47d110&gt;182300&lt;/color&gt;</v>
      </c>
    </row>
    <row r="330" spans="12:41" x14ac:dyDescent="0.15">
      <c r="L330">
        <f t="shared" si="57"/>
        <v>50347</v>
      </c>
      <c r="M330">
        <v>47</v>
      </c>
      <c r="N330" s="79">
        <v>47</v>
      </c>
      <c r="O330" s="82">
        <v>3003</v>
      </c>
      <c r="P330" s="82">
        <v>2008</v>
      </c>
      <c r="Q330" s="82">
        <v>2004</v>
      </c>
      <c r="R330" s="124">
        <f t="shared" si="55"/>
        <v>0.8</v>
      </c>
      <c r="S330" s="88">
        <v>3</v>
      </c>
      <c r="T330" s="89">
        <v>2</v>
      </c>
      <c r="U330" s="88">
        <v>0</v>
      </c>
      <c r="V330">
        <f t="shared" si="56"/>
        <v>5</v>
      </c>
      <c r="W330" t="str" cm="1">
        <f t="array" ref="W330">"{5,1,"&amp;T330&amp;","&amp;_xlfn.CEILING.MATH(INDEX($E$5:$J$10,T330,V330)*R330,100)&amp;",0}"</f>
        <v>{5,1,2,162000,0}</v>
      </c>
      <c r="X330" t="str" cm="1">
        <f t="array" ref="X330">IF(U330=0,"","{5,1,"&amp;U330-3&amp;","&amp;INDEX($E$5:$J$10,U330,V330)/10&amp;",1}")</f>
        <v/>
      </c>
      <c r="Y330" t="str">
        <f t="array" ref="Y330">[1]!LKnum(W330:X330)</f>
        <v>{{5,1,2,162000,0}}</v>
      </c>
      <c r="Z330">
        <v>0</v>
      </c>
      <c r="AA330">
        <f t="array" ref="AA330">INT(IF(U330=0,0,INDEX($E$20:$J$25,U330,V330))+INDEX($E$20:$J$25,T330,V330))</f>
        <v>303750</v>
      </c>
      <c r="AB330" t="str" cm="1">
        <f t="array" ref="AB330">INDEX(A$5:A$10,$T330)&amp;"&lt;color=#47d110&gt;"&amp;_xlfn.CEILING.MATH(INDEX($E$5:$J$10,T330,V330)*R330,100)&amp;"&lt;/color&gt;"</f>
        <v>防御+&lt;color=#47d110&gt;162000&lt;/color&gt;</v>
      </c>
      <c r="AC330" t="str" cm="1">
        <f t="array" ref="AC330">INDEX(B$5:B$10,$T330)&amp;"&lt;color=#47d110&gt;"&amp;_xlfn.CEILING.MATH(INDEX($E$5:$J$10,T330,V330)*R330,100)&amp;"&lt;/color&gt;"</f>
        <v>防禦+&lt;color=#47d110&gt;162000&lt;/color&gt;</v>
      </c>
      <c r="AD330" t="str" cm="1">
        <f t="array" ref="AD330">INDEX(C$5:C$10,$T330)&amp;"&lt;color=#47d110&gt;"&amp;_xlfn.CEILING.MATH(INDEX($E$5:$J$10,T330,V330)*R330,100)&amp;"&lt;/color&gt;"</f>
        <v>DEF+&lt;color=#47d110&gt;162000&lt;/color&gt;</v>
      </c>
      <c r="AE330" t="str">
        <f t="array" ref="AE330">IF($U330=0,"",","&amp;INDEX(A$5:A$10,$U330)&amp;INDEX($E$34:$J$39,$U330,$V330))</f>
        <v/>
      </c>
      <c r="AF330" t="str">
        <f t="array" ref="AF330">IF($U330=0,"",","&amp;INDEX(B$5:B$10,$U330)&amp;INDEX($E$34:$J$39,$U330,$V330))</f>
        <v/>
      </c>
      <c r="AG330" t="str">
        <f t="array" ref="AG330">IF($U330=0,"",","&amp;INDEX(C$5:C$10,$U330)&amp;INDEX($E$34:$J$39,$U330,$V330))</f>
        <v/>
      </c>
      <c r="AH330" t="str">
        <f t="shared" si="58"/>
        <v>防御+&lt;color=#47d110&gt;162000&lt;/color&gt;</v>
      </c>
      <c r="AI330" t="str">
        <f t="shared" si="59"/>
        <v>防禦+&lt;color=#47d110&gt;162000&lt;/color&gt;</v>
      </c>
      <c r="AJ330" t="str">
        <f t="shared" si="60"/>
        <v>DEF+&lt;color=#47d110&gt;162000&lt;/color&gt;</v>
      </c>
      <c r="AL330" t="str">
        <f>_xlfn.XLOOKUP(AK330,Sheet4!$E$50:$E$118,Sheet4!$F$50:$F$118,"",)</f>
        <v/>
      </c>
      <c r="AM330" s="74" t="str">
        <f t="shared" si="61"/>
        <v>防御+&lt;color=#47d110&gt;162000&lt;/color&gt;</v>
      </c>
      <c r="AN330" s="74" t="str">
        <f t="shared" si="62"/>
        <v>防禦+&lt;color=#47d110&gt;162000&lt;/color&gt;</v>
      </c>
      <c r="AO330" s="74" t="str">
        <f>AJ330&amp;_xlfn.XLOOKUP(AK330,Sheet4!$E$50:$E$118,Sheet4!$G$50:$G$118,"",)</f>
        <v>DEF+&lt;color=#47d110&gt;162000&lt;/color&gt;</v>
      </c>
    </row>
    <row r="331" spans="12:41" x14ac:dyDescent="0.15">
      <c r="L331">
        <f t="shared" si="57"/>
        <v>50248</v>
      </c>
      <c r="M331">
        <v>48</v>
      </c>
      <c r="N331" s="79">
        <v>48</v>
      </c>
      <c r="O331" s="82">
        <v>2013</v>
      </c>
      <c r="P331" s="82">
        <v>2000</v>
      </c>
      <c r="Q331" s="82"/>
      <c r="R331" s="124">
        <f t="shared" ref="R331:R394" si="63">R261</f>
        <v>0.45</v>
      </c>
      <c r="S331" s="88">
        <v>2</v>
      </c>
      <c r="T331" s="89">
        <v>2</v>
      </c>
      <c r="U331" s="88">
        <v>0</v>
      </c>
      <c r="V331">
        <f t="shared" ref="V331:V394" si="64">V261+1</f>
        <v>5</v>
      </c>
      <c r="W331" t="str" cm="1">
        <f t="array" ref="W331">"{5,1,"&amp;T331&amp;","&amp;_xlfn.CEILING.MATH(INDEX($E$5:$J$10,T331,V331)*R331,100)&amp;",0}"</f>
        <v>{5,1,2,91200,0}</v>
      </c>
      <c r="X331" t="str" cm="1">
        <f t="array" ref="X331">IF(U331=0,"","{5,1,"&amp;U331-3&amp;","&amp;INDEX($E$5:$J$10,U331,V331)/10&amp;",1}")</f>
        <v/>
      </c>
      <c r="Y331" t="str">
        <f t="array" ref="Y331">[1]!LKnum(W331:X331)</f>
        <v>{{5,1,2,91200,0}}</v>
      </c>
      <c r="Z331">
        <v>0</v>
      </c>
      <c r="AA331">
        <f t="array" ref="AA331">INT(IF(U331=0,0,INDEX($E$20:$J$25,U331,V331))+INDEX($E$20:$J$25,T331,V331))</f>
        <v>303750</v>
      </c>
      <c r="AB331" t="str" cm="1">
        <f t="array" ref="AB331">INDEX(A$5:A$10,$T331)&amp;"&lt;color=#47d110&gt;"&amp;_xlfn.CEILING.MATH(INDEX($E$5:$J$10,T331,V331)*R331,100)&amp;"&lt;/color&gt;"</f>
        <v>防御+&lt;color=#47d110&gt;91200&lt;/color&gt;</v>
      </c>
      <c r="AC331" t="str" cm="1">
        <f t="array" ref="AC331">INDEX(B$5:B$10,$T331)&amp;"&lt;color=#47d110&gt;"&amp;_xlfn.CEILING.MATH(INDEX($E$5:$J$10,T331,V331)*R331,100)&amp;"&lt;/color&gt;"</f>
        <v>防禦+&lt;color=#47d110&gt;91200&lt;/color&gt;</v>
      </c>
      <c r="AD331" t="str" cm="1">
        <f t="array" ref="AD331">INDEX(C$5:C$10,$T331)&amp;"&lt;color=#47d110&gt;"&amp;_xlfn.CEILING.MATH(INDEX($E$5:$J$10,T331,V331)*R331,100)&amp;"&lt;/color&gt;"</f>
        <v>DEF+&lt;color=#47d110&gt;91200&lt;/color&gt;</v>
      </c>
      <c r="AE331" t="str">
        <f t="array" ref="AE331">IF($U331=0,"",","&amp;INDEX(A$5:A$10,$U331)&amp;INDEX($E$34:$J$39,$U331,$V331))</f>
        <v/>
      </c>
      <c r="AF331" t="str">
        <f t="array" ref="AF331">IF($U331=0,"",","&amp;INDEX(B$5:B$10,$U331)&amp;INDEX($E$34:$J$39,$U331,$V331))</f>
        <v/>
      </c>
      <c r="AG331" t="str">
        <f t="array" ref="AG331">IF($U331=0,"",","&amp;INDEX(C$5:C$10,$U331)&amp;INDEX($E$34:$J$39,$U331,$V331))</f>
        <v/>
      </c>
      <c r="AH331" t="str">
        <f t="shared" si="58"/>
        <v>防御+&lt;color=#47d110&gt;91200&lt;/color&gt;</v>
      </c>
      <c r="AI331" t="str">
        <f t="shared" si="59"/>
        <v>防禦+&lt;color=#47d110&gt;91200&lt;/color&gt;</v>
      </c>
      <c r="AJ331" t="str">
        <f t="shared" si="60"/>
        <v>DEF+&lt;color=#47d110&gt;91200&lt;/color&gt;</v>
      </c>
      <c r="AL331" t="str">
        <f>_xlfn.XLOOKUP(AK331,Sheet4!$E$50:$E$118,Sheet4!$F$50:$F$118,"",)</f>
        <v/>
      </c>
      <c r="AM331" s="74" t="str">
        <f t="shared" si="61"/>
        <v>防御+&lt;color=#47d110&gt;91200&lt;/color&gt;</v>
      </c>
      <c r="AN331" s="74" t="str">
        <f t="shared" si="62"/>
        <v>防禦+&lt;color=#47d110&gt;91200&lt;/color&gt;</v>
      </c>
      <c r="AO331" s="74" t="str">
        <f>AJ331&amp;_xlfn.XLOOKUP(AK331,Sheet4!$E$50:$E$118,Sheet4!$G$50:$G$118,"",)</f>
        <v>DEF+&lt;color=#47d110&gt;91200&lt;/color&gt;</v>
      </c>
    </row>
    <row r="332" spans="12:41" x14ac:dyDescent="0.15">
      <c r="L332">
        <f t="shared" si="57"/>
        <v>50249</v>
      </c>
      <c r="M332">
        <v>49</v>
      </c>
      <c r="N332" s="79">
        <v>49</v>
      </c>
      <c r="O332" s="82">
        <v>3001</v>
      </c>
      <c r="P332" s="82">
        <v>2009</v>
      </c>
      <c r="Q332" s="82"/>
      <c r="R332" s="124">
        <f t="shared" si="63"/>
        <v>0.6</v>
      </c>
      <c r="S332" s="88">
        <v>2</v>
      </c>
      <c r="T332" s="89">
        <v>2</v>
      </c>
      <c r="U332" s="88">
        <v>0</v>
      </c>
      <c r="V332">
        <f t="shared" si="64"/>
        <v>5</v>
      </c>
      <c r="W332" t="str" cm="1">
        <f t="array" ref="W332">"{5,1,"&amp;T332&amp;","&amp;_xlfn.CEILING.MATH(INDEX($E$5:$J$10,T332,V332)*R332,100)&amp;",0}"</f>
        <v>{5,1,2,121500,0}</v>
      </c>
      <c r="X332" t="str" cm="1">
        <f t="array" ref="X332">IF(U332=0,"","{5,1,"&amp;U332-3&amp;","&amp;INDEX($E$5:$J$10,U332,V332)/10&amp;",1}")</f>
        <v/>
      </c>
      <c r="Y332" t="str">
        <f t="array" ref="Y332">[1]!LKnum(W332:X332)</f>
        <v>{{5,1,2,121500,0}}</v>
      </c>
      <c r="Z332">
        <v>0</v>
      </c>
      <c r="AA332">
        <f t="array" ref="AA332">INT(IF(U332=0,0,INDEX($E$20:$J$25,U332,V332))+INDEX($E$20:$J$25,T332,V332))</f>
        <v>303750</v>
      </c>
      <c r="AB332" t="str" cm="1">
        <f t="array" ref="AB332">INDEX(A$5:A$10,$T332)&amp;"&lt;color=#47d110&gt;"&amp;_xlfn.CEILING.MATH(INDEX($E$5:$J$10,T332,V332)*R332,100)&amp;"&lt;/color&gt;"</f>
        <v>防御+&lt;color=#47d110&gt;121500&lt;/color&gt;</v>
      </c>
      <c r="AC332" t="str" cm="1">
        <f t="array" ref="AC332">INDEX(B$5:B$10,$T332)&amp;"&lt;color=#47d110&gt;"&amp;_xlfn.CEILING.MATH(INDEX($E$5:$J$10,T332,V332)*R332,100)&amp;"&lt;/color&gt;"</f>
        <v>防禦+&lt;color=#47d110&gt;121500&lt;/color&gt;</v>
      </c>
      <c r="AD332" t="str" cm="1">
        <f t="array" ref="AD332">INDEX(C$5:C$10,$T332)&amp;"&lt;color=#47d110&gt;"&amp;_xlfn.CEILING.MATH(INDEX($E$5:$J$10,T332,V332)*R332,100)&amp;"&lt;/color&gt;"</f>
        <v>DEF+&lt;color=#47d110&gt;121500&lt;/color&gt;</v>
      </c>
      <c r="AE332" t="str">
        <f t="array" ref="AE332">IF($U332=0,"",","&amp;INDEX(A$5:A$10,$U332)&amp;INDEX($E$34:$J$39,$U332,$V332))</f>
        <v/>
      </c>
      <c r="AF332" t="str">
        <f t="array" ref="AF332">IF($U332=0,"",","&amp;INDEX(B$5:B$10,$U332)&amp;INDEX($E$34:$J$39,$U332,$V332))</f>
        <v/>
      </c>
      <c r="AG332" t="str">
        <f t="array" ref="AG332">IF($U332=0,"",","&amp;INDEX(C$5:C$10,$U332)&amp;INDEX($E$34:$J$39,$U332,$V332))</f>
        <v/>
      </c>
      <c r="AH332" t="str">
        <f t="shared" si="58"/>
        <v>防御+&lt;color=#47d110&gt;121500&lt;/color&gt;</v>
      </c>
      <c r="AI332" t="str">
        <f t="shared" si="59"/>
        <v>防禦+&lt;color=#47d110&gt;121500&lt;/color&gt;</v>
      </c>
      <c r="AJ332" t="str">
        <f t="shared" si="60"/>
        <v>DEF+&lt;color=#47d110&gt;121500&lt;/color&gt;</v>
      </c>
      <c r="AL332" t="str">
        <f>_xlfn.XLOOKUP(AK332,Sheet4!$E$50:$E$118,Sheet4!$F$50:$F$118,"",)</f>
        <v/>
      </c>
      <c r="AM332" s="74" t="str">
        <f t="shared" si="61"/>
        <v>防御+&lt;color=#47d110&gt;121500&lt;/color&gt;</v>
      </c>
      <c r="AN332" s="74" t="str">
        <f t="shared" si="62"/>
        <v>防禦+&lt;color=#47d110&gt;121500&lt;/color&gt;</v>
      </c>
      <c r="AO332" s="74" t="str">
        <f>AJ332&amp;_xlfn.XLOOKUP(AK332,Sheet4!$E$50:$E$118,Sheet4!$G$50:$G$118,"",)</f>
        <v>DEF+&lt;color=#47d110&gt;121500&lt;/color&gt;</v>
      </c>
    </row>
    <row r="333" spans="12:41" x14ac:dyDescent="0.15">
      <c r="L333">
        <f t="shared" si="57"/>
        <v>50250</v>
      </c>
      <c r="M333">
        <v>50</v>
      </c>
      <c r="N333" s="79">
        <v>50</v>
      </c>
      <c r="O333" s="82">
        <v>3016</v>
      </c>
      <c r="P333" s="82">
        <v>3006</v>
      </c>
      <c r="Q333" s="82"/>
      <c r="R333" s="124">
        <f t="shared" si="63"/>
        <v>0.7</v>
      </c>
      <c r="S333" s="88">
        <v>2</v>
      </c>
      <c r="T333" s="89">
        <v>2</v>
      </c>
      <c r="U333" s="88">
        <v>0</v>
      </c>
      <c r="V333">
        <f t="shared" si="64"/>
        <v>5</v>
      </c>
      <c r="W333" t="str" cm="1">
        <f t="array" ref="W333">"{5,1,"&amp;T333&amp;","&amp;_xlfn.CEILING.MATH(INDEX($E$5:$J$10,T333,V333)*R333,100)&amp;",0}"</f>
        <v>{5,1,2,141800,0}</v>
      </c>
      <c r="X333" t="str" cm="1">
        <f t="array" ref="X333">IF(U333=0,"","{5,1,"&amp;U333-3&amp;","&amp;INDEX($E$5:$J$10,U333,V333)/10&amp;",1}")</f>
        <v/>
      </c>
      <c r="Y333" t="str">
        <f t="array" ref="Y333">[1]!LKnum(W333:X333)</f>
        <v>{{5,1,2,141800,0}}</v>
      </c>
      <c r="Z333">
        <v>0</v>
      </c>
      <c r="AA333">
        <f t="array" ref="AA333">INT(IF(U333=0,0,INDEX($E$20:$J$25,U333,V333))+INDEX($E$20:$J$25,T333,V333))</f>
        <v>303750</v>
      </c>
      <c r="AB333" t="str" cm="1">
        <f t="array" ref="AB333">INDEX(A$5:A$10,$T333)&amp;"&lt;color=#47d110&gt;"&amp;_xlfn.CEILING.MATH(INDEX($E$5:$J$10,T333,V333)*R333,100)&amp;"&lt;/color&gt;"</f>
        <v>防御+&lt;color=#47d110&gt;141800&lt;/color&gt;</v>
      </c>
      <c r="AC333" t="str" cm="1">
        <f t="array" ref="AC333">INDEX(B$5:B$10,$T333)&amp;"&lt;color=#47d110&gt;"&amp;_xlfn.CEILING.MATH(INDEX($E$5:$J$10,T333,V333)*R333,100)&amp;"&lt;/color&gt;"</f>
        <v>防禦+&lt;color=#47d110&gt;141800&lt;/color&gt;</v>
      </c>
      <c r="AD333" t="str" cm="1">
        <f t="array" ref="AD333">INDEX(C$5:C$10,$T333)&amp;"&lt;color=#47d110&gt;"&amp;_xlfn.CEILING.MATH(INDEX($E$5:$J$10,T333,V333)*R333,100)&amp;"&lt;/color&gt;"</f>
        <v>DEF+&lt;color=#47d110&gt;141800&lt;/color&gt;</v>
      </c>
      <c r="AE333" t="str">
        <f t="array" ref="AE333">IF($U333=0,"",","&amp;INDEX(A$5:A$10,$U333)&amp;INDEX($E$34:$J$39,$U333,$V333))</f>
        <v/>
      </c>
      <c r="AF333" t="str">
        <f t="array" ref="AF333">IF($U333=0,"",","&amp;INDEX(B$5:B$10,$U333)&amp;INDEX($E$34:$J$39,$U333,$V333))</f>
        <v/>
      </c>
      <c r="AG333" t="str">
        <f t="array" ref="AG333">IF($U333=0,"",","&amp;INDEX(C$5:C$10,$U333)&amp;INDEX($E$34:$J$39,$U333,$V333))</f>
        <v/>
      </c>
      <c r="AH333" t="str">
        <f t="shared" si="58"/>
        <v>防御+&lt;color=#47d110&gt;141800&lt;/color&gt;</v>
      </c>
      <c r="AI333" t="str">
        <f t="shared" si="59"/>
        <v>防禦+&lt;color=#47d110&gt;141800&lt;/color&gt;</v>
      </c>
      <c r="AJ333" t="str">
        <f t="shared" si="60"/>
        <v>DEF+&lt;color=#47d110&gt;141800&lt;/color&gt;</v>
      </c>
      <c r="AL333" t="str">
        <f>_xlfn.XLOOKUP(AK333,Sheet4!$E$50:$E$118,Sheet4!$F$50:$F$118,"",)</f>
        <v/>
      </c>
      <c r="AM333" s="74" t="str">
        <f t="shared" si="61"/>
        <v>防御+&lt;color=#47d110&gt;141800&lt;/color&gt;</v>
      </c>
      <c r="AN333" s="74" t="str">
        <f t="shared" si="62"/>
        <v>防禦+&lt;color=#47d110&gt;141800&lt;/color&gt;</v>
      </c>
      <c r="AO333" s="74" t="str">
        <f>AJ333&amp;_xlfn.XLOOKUP(AK333,Sheet4!$E$50:$E$118,Sheet4!$G$50:$G$118,"",)</f>
        <v>DEF+&lt;color=#47d110&gt;141800&lt;/color&gt;</v>
      </c>
    </row>
    <row r="334" spans="12:41" x14ac:dyDescent="0.15">
      <c r="L334">
        <f t="shared" si="57"/>
        <v>50251</v>
      </c>
      <c r="M334">
        <v>51</v>
      </c>
      <c r="N334" s="79">
        <v>51</v>
      </c>
      <c r="O334" s="82">
        <v>2015</v>
      </c>
      <c r="P334" s="82">
        <v>2003</v>
      </c>
      <c r="Q334" s="82"/>
      <c r="R334" s="124">
        <f t="shared" si="63"/>
        <v>0.45</v>
      </c>
      <c r="S334" s="88">
        <v>2</v>
      </c>
      <c r="T334" s="89">
        <v>3</v>
      </c>
      <c r="U334" s="88">
        <v>0</v>
      </c>
      <c r="V334">
        <f t="shared" si="64"/>
        <v>5</v>
      </c>
      <c r="W334" t="str" cm="1">
        <f t="array" ref="W334">"{5,1,"&amp;T334&amp;","&amp;_xlfn.CEILING.MATH(INDEX($E$5:$J$10,T334,V334)*R334,100)&amp;",0}"</f>
        <v>{5,1,3,652500,0}</v>
      </c>
      <c r="X334" t="str" cm="1">
        <f t="array" ref="X334">IF(U334=0,"","{5,1,"&amp;U334-3&amp;","&amp;INDEX($E$5:$J$10,U334,V334)/10&amp;",1}")</f>
        <v/>
      </c>
      <c r="Y334" t="str">
        <f t="array" ref="Y334">[1]!LKnum(W334:X334)</f>
        <v>{{5,1,3,652500,0}}</v>
      </c>
      <c r="Z334">
        <v>0</v>
      </c>
      <c r="AA334">
        <f t="array" ref="AA334">INT(IF(U334=0,0,INDEX($E$20:$J$25,U334,V334))+INDEX($E$20:$J$25,T334,V334))</f>
        <v>188500</v>
      </c>
      <c r="AB334" t="str" cm="1">
        <f t="array" ref="AB334">INDEX(A$5:A$10,$T334)&amp;"&lt;color=#47d110&gt;"&amp;_xlfn.CEILING.MATH(INDEX($E$5:$J$10,T334,V334)*R334,100)&amp;"&lt;/color&gt;"</f>
        <v>血量+&lt;color=#47d110&gt;652500&lt;/color&gt;</v>
      </c>
      <c r="AC334" t="str" cm="1">
        <f t="array" ref="AC334">INDEX(B$5:B$10,$T334)&amp;"&lt;color=#47d110&gt;"&amp;_xlfn.CEILING.MATH(INDEX($E$5:$J$10,T334,V334)*R334,100)&amp;"&lt;/color&gt;"</f>
        <v>血量+&lt;color=#47d110&gt;652500&lt;/color&gt;</v>
      </c>
      <c r="AD334" t="str" cm="1">
        <f t="array" ref="AD334">INDEX(C$5:C$10,$T334)&amp;"&lt;color=#47d110&gt;"&amp;_xlfn.CEILING.MATH(INDEX($E$5:$J$10,T334,V334)*R334,100)&amp;"&lt;/color&gt;"</f>
        <v>HP+&lt;color=#47d110&gt;652500&lt;/color&gt;</v>
      </c>
      <c r="AE334" t="str">
        <f t="array" ref="AE334">IF($U334=0,"",","&amp;INDEX(A$5:A$10,$U334)&amp;INDEX($E$34:$J$39,$U334,$V334))</f>
        <v/>
      </c>
      <c r="AF334" t="str">
        <f t="array" ref="AF334">IF($U334=0,"",","&amp;INDEX(B$5:B$10,$U334)&amp;INDEX($E$34:$J$39,$U334,$V334))</f>
        <v/>
      </c>
      <c r="AG334" t="str">
        <f t="array" ref="AG334">IF($U334=0,"",","&amp;INDEX(C$5:C$10,$U334)&amp;INDEX($E$34:$J$39,$U334,$V334))</f>
        <v/>
      </c>
      <c r="AH334" t="str">
        <f t="shared" si="58"/>
        <v>血量+&lt;color=#47d110&gt;652500&lt;/color&gt;</v>
      </c>
      <c r="AI334" t="str">
        <f t="shared" si="59"/>
        <v>血量+&lt;color=#47d110&gt;652500&lt;/color&gt;</v>
      </c>
      <c r="AJ334" t="str">
        <f t="shared" si="60"/>
        <v>HP+&lt;color=#47d110&gt;652500&lt;/color&gt;</v>
      </c>
      <c r="AL334" t="str">
        <f>_xlfn.XLOOKUP(AK334,Sheet4!$E$50:$E$118,Sheet4!$F$50:$F$118,"",)</f>
        <v/>
      </c>
      <c r="AM334" s="74" t="str">
        <f t="shared" si="61"/>
        <v>血量+&lt;color=#47d110&gt;652500&lt;/color&gt;</v>
      </c>
      <c r="AN334" s="74" t="str">
        <f t="shared" si="62"/>
        <v>血量+&lt;color=#47d110&gt;652500&lt;/color&gt;</v>
      </c>
      <c r="AO334" s="74" t="str">
        <f>AJ334&amp;_xlfn.XLOOKUP(AK334,Sheet4!$E$50:$E$118,Sheet4!$G$50:$G$118,"",)</f>
        <v>HP+&lt;color=#47d110&gt;652500&lt;/color&gt;</v>
      </c>
    </row>
    <row r="335" spans="12:41" x14ac:dyDescent="0.15">
      <c r="L335">
        <f t="shared" si="57"/>
        <v>50252</v>
      </c>
      <c r="M335">
        <v>52</v>
      </c>
      <c r="N335" s="79">
        <v>52</v>
      </c>
      <c r="O335" s="82">
        <v>3012</v>
      </c>
      <c r="P335" s="82">
        <v>2007</v>
      </c>
      <c r="Q335" s="82"/>
      <c r="R335" s="124">
        <f t="shared" si="63"/>
        <v>0.6</v>
      </c>
      <c r="S335" s="88">
        <v>2</v>
      </c>
      <c r="T335" s="89">
        <v>2</v>
      </c>
      <c r="U335" s="88">
        <v>0</v>
      </c>
      <c r="V335">
        <f t="shared" si="64"/>
        <v>5</v>
      </c>
      <c r="W335" t="str" cm="1">
        <f t="array" ref="W335">"{5,1,"&amp;T335&amp;","&amp;_xlfn.CEILING.MATH(INDEX($E$5:$J$10,T335,V335)*R335,100)&amp;",0}"</f>
        <v>{5,1,2,121500,0}</v>
      </c>
      <c r="X335" t="str" cm="1">
        <f t="array" ref="X335">IF(U335=0,"","{5,1,"&amp;U335-3&amp;","&amp;INDEX($E$5:$J$10,U335,V335)/10&amp;",1}")</f>
        <v/>
      </c>
      <c r="Y335" t="str">
        <f t="array" ref="Y335">[1]!LKnum(W335:X335)</f>
        <v>{{5,1,2,121500,0}}</v>
      </c>
      <c r="Z335">
        <v>0</v>
      </c>
      <c r="AA335">
        <f t="array" ref="AA335">INT(IF(U335=0,0,INDEX($E$20:$J$25,U335,V335))+INDEX($E$20:$J$25,T335,V335))</f>
        <v>303750</v>
      </c>
      <c r="AB335" t="str" cm="1">
        <f t="array" ref="AB335">INDEX(A$5:A$10,$T335)&amp;"&lt;color=#47d110&gt;"&amp;_xlfn.CEILING.MATH(INDEX($E$5:$J$10,T335,V335)*R335,100)&amp;"&lt;/color&gt;"</f>
        <v>防御+&lt;color=#47d110&gt;121500&lt;/color&gt;</v>
      </c>
      <c r="AC335" t="str" cm="1">
        <f t="array" ref="AC335">INDEX(B$5:B$10,$T335)&amp;"&lt;color=#47d110&gt;"&amp;_xlfn.CEILING.MATH(INDEX($E$5:$J$10,T335,V335)*R335,100)&amp;"&lt;/color&gt;"</f>
        <v>防禦+&lt;color=#47d110&gt;121500&lt;/color&gt;</v>
      </c>
      <c r="AD335" t="str" cm="1">
        <f t="array" ref="AD335">INDEX(C$5:C$10,$T335)&amp;"&lt;color=#47d110&gt;"&amp;_xlfn.CEILING.MATH(INDEX($E$5:$J$10,T335,V335)*R335,100)&amp;"&lt;/color&gt;"</f>
        <v>DEF+&lt;color=#47d110&gt;121500&lt;/color&gt;</v>
      </c>
      <c r="AE335" t="str">
        <f t="array" ref="AE335">IF($U335=0,"",","&amp;INDEX(A$5:A$10,$U335)&amp;INDEX($E$34:$J$39,$U335,$V335))</f>
        <v/>
      </c>
      <c r="AF335" t="str">
        <f t="array" ref="AF335">IF($U335=0,"",","&amp;INDEX(B$5:B$10,$U335)&amp;INDEX($E$34:$J$39,$U335,$V335))</f>
        <v/>
      </c>
      <c r="AG335" t="str">
        <f t="array" ref="AG335">IF($U335=0,"",","&amp;INDEX(C$5:C$10,$U335)&amp;INDEX($E$34:$J$39,$U335,$V335))</f>
        <v/>
      </c>
      <c r="AH335" t="str">
        <f t="shared" si="58"/>
        <v>防御+&lt;color=#47d110&gt;121500&lt;/color&gt;</v>
      </c>
      <c r="AI335" t="str">
        <f t="shared" si="59"/>
        <v>防禦+&lt;color=#47d110&gt;121500&lt;/color&gt;</v>
      </c>
      <c r="AJ335" t="str">
        <f t="shared" si="60"/>
        <v>DEF+&lt;color=#47d110&gt;121500&lt;/color&gt;</v>
      </c>
      <c r="AL335" t="str">
        <f>_xlfn.XLOOKUP(AK335,Sheet4!$E$50:$E$118,Sheet4!$F$50:$F$118,"",)</f>
        <v/>
      </c>
      <c r="AM335" s="74" t="str">
        <f t="shared" si="61"/>
        <v>防御+&lt;color=#47d110&gt;121500&lt;/color&gt;</v>
      </c>
      <c r="AN335" s="74" t="str">
        <f t="shared" si="62"/>
        <v>防禦+&lt;color=#47d110&gt;121500&lt;/color&gt;</v>
      </c>
      <c r="AO335" s="74" t="str">
        <f>AJ335&amp;_xlfn.XLOOKUP(AK335,Sheet4!$E$50:$E$118,Sheet4!$G$50:$G$118,"",)</f>
        <v>DEF+&lt;color=#47d110&gt;121500&lt;/color&gt;</v>
      </c>
    </row>
    <row r="336" spans="12:41" x14ac:dyDescent="0.15">
      <c r="L336">
        <f t="shared" si="57"/>
        <v>50253</v>
      </c>
      <c r="M336">
        <v>53</v>
      </c>
      <c r="N336" s="79">
        <v>53</v>
      </c>
      <c r="O336" s="82">
        <v>3020</v>
      </c>
      <c r="P336" s="82">
        <v>3001</v>
      </c>
      <c r="Q336" s="82"/>
      <c r="R336" s="124">
        <f t="shared" si="63"/>
        <v>0.7</v>
      </c>
      <c r="S336" s="88">
        <v>2</v>
      </c>
      <c r="T336" s="89">
        <v>2</v>
      </c>
      <c r="U336" s="88">
        <v>0</v>
      </c>
      <c r="V336">
        <f t="shared" si="64"/>
        <v>5</v>
      </c>
      <c r="W336" t="str" cm="1">
        <f t="array" ref="W336">"{5,1,"&amp;T336&amp;","&amp;_xlfn.CEILING.MATH(INDEX($E$5:$J$10,T336,V336)*R336,100)&amp;",0}"</f>
        <v>{5,1,2,141800,0}</v>
      </c>
      <c r="X336" t="str" cm="1">
        <f t="array" ref="X336">IF(U336=0,"","{5,1,"&amp;U336-3&amp;","&amp;INDEX($E$5:$J$10,U336,V336)/10&amp;",1}")</f>
        <v/>
      </c>
      <c r="Y336" t="str">
        <f t="array" ref="Y336">[1]!LKnum(W336:X336)</f>
        <v>{{5,1,2,141800,0}}</v>
      </c>
      <c r="Z336">
        <v>0</v>
      </c>
      <c r="AA336">
        <f t="array" ref="AA336">INT(IF(U336=0,0,INDEX($E$20:$J$25,U336,V336))+INDEX($E$20:$J$25,T336,V336))</f>
        <v>303750</v>
      </c>
      <c r="AB336" t="str" cm="1">
        <f t="array" ref="AB336">INDEX(A$5:A$10,$T336)&amp;"&lt;color=#47d110&gt;"&amp;_xlfn.CEILING.MATH(INDEX($E$5:$J$10,T336,V336)*R336,100)&amp;"&lt;/color&gt;"</f>
        <v>防御+&lt;color=#47d110&gt;141800&lt;/color&gt;</v>
      </c>
      <c r="AC336" t="str" cm="1">
        <f t="array" ref="AC336">INDEX(B$5:B$10,$T336)&amp;"&lt;color=#47d110&gt;"&amp;_xlfn.CEILING.MATH(INDEX($E$5:$J$10,T336,V336)*R336,100)&amp;"&lt;/color&gt;"</f>
        <v>防禦+&lt;color=#47d110&gt;141800&lt;/color&gt;</v>
      </c>
      <c r="AD336" t="str" cm="1">
        <f t="array" ref="AD336">INDEX(C$5:C$10,$T336)&amp;"&lt;color=#47d110&gt;"&amp;_xlfn.CEILING.MATH(INDEX($E$5:$J$10,T336,V336)*R336,100)&amp;"&lt;/color&gt;"</f>
        <v>DEF+&lt;color=#47d110&gt;141800&lt;/color&gt;</v>
      </c>
      <c r="AE336" t="str">
        <f t="array" ref="AE336">IF($U336=0,"",","&amp;INDEX(A$5:A$10,$U336)&amp;INDEX($E$34:$J$39,$U336,$V336))</f>
        <v/>
      </c>
      <c r="AF336" t="str">
        <f t="array" ref="AF336">IF($U336=0,"",","&amp;INDEX(B$5:B$10,$U336)&amp;INDEX($E$34:$J$39,$U336,$V336))</f>
        <v/>
      </c>
      <c r="AG336" t="str">
        <f t="array" ref="AG336">IF($U336=0,"",","&amp;INDEX(C$5:C$10,$U336)&amp;INDEX($E$34:$J$39,$U336,$V336))</f>
        <v/>
      </c>
      <c r="AH336" t="str">
        <f t="shared" si="58"/>
        <v>防御+&lt;color=#47d110&gt;141800&lt;/color&gt;</v>
      </c>
      <c r="AI336" t="str">
        <f t="shared" si="59"/>
        <v>防禦+&lt;color=#47d110&gt;141800&lt;/color&gt;</v>
      </c>
      <c r="AJ336" t="str">
        <f t="shared" si="60"/>
        <v>DEF+&lt;color=#47d110&gt;141800&lt;/color&gt;</v>
      </c>
      <c r="AL336" t="str">
        <f>_xlfn.XLOOKUP(AK336,Sheet4!$E$50:$E$118,Sheet4!$F$50:$F$118,"",)</f>
        <v/>
      </c>
      <c r="AM336" s="74" t="str">
        <f t="shared" si="61"/>
        <v>防御+&lt;color=#47d110&gt;141800&lt;/color&gt;</v>
      </c>
      <c r="AN336" s="74" t="str">
        <f t="shared" si="62"/>
        <v>防禦+&lt;color=#47d110&gt;141800&lt;/color&gt;</v>
      </c>
      <c r="AO336" s="74" t="str">
        <f>AJ336&amp;_xlfn.XLOOKUP(AK336,Sheet4!$E$50:$E$118,Sheet4!$G$50:$G$118,"",)</f>
        <v>DEF+&lt;color=#47d110&gt;141800&lt;/color&gt;</v>
      </c>
    </row>
    <row r="337" spans="12:41" x14ac:dyDescent="0.15">
      <c r="L337">
        <f t="shared" si="57"/>
        <v>50254</v>
      </c>
      <c r="M337">
        <v>54</v>
      </c>
      <c r="N337" s="79">
        <v>54</v>
      </c>
      <c r="O337" s="82">
        <v>2007</v>
      </c>
      <c r="P337" s="82">
        <v>2006</v>
      </c>
      <c r="Q337" s="82"/>
      <c r="R337" s="124">
        <f t="shared" si="63"/>
        <v>0.45</v>
      </c>
      <c r="S337" s="88">
        <v>2</v>
      </c>
      <c r="T337" s="89">
        <v>2</v>
      </c>
      <c r="U337" s="88">
        <v>0</v>
      </c>
      <c r="V337">
        <f t="shared" si="64"/>
        <v>5</v>
      </c>
      <c r="W337" t="str" cm="1">
        <f t="array" ref="W337">"{5,1,"&amp;T337&amp;","&amp;_xlfn.CEILING.MATH(INDEX($E$5:$J$10,T337,V337)*R337,100)&amp;",0}"</f>
        <v>{5,1,2,91200,0}</v>
      </c>
      <c r="X337" t="str" cm="1">
        <f t="array" ref="X337">IF(U337=0,"","{5,1,"&amp;U337-3&amp;","&amp;INDEX($E$5:$J$10,U337,V337)/10&amp;",1}")</f>
        <v/>
      </c>
      <c r="Y337" t="str">
        <f t="array" ref="Y337">[1]!LKnum(W337:X337)</f>
        <v>{{5,1,2,91200,0}}</v>
      </c>
      <c r="Z337">
        <v>0</v>
      </c>
      <c r="AA337">
        <f t="array" ref="AA337">INT(IF(U337=0,0,INDEX($E$20:$J$25,U337,V337))+INDEX($E$20:$J$25,T337,V337))</f>
        <v>303750</v>
      </c>
      <c r="AB337" t="str" cm="1">
        <f t="array" ref="AB337">INDEX(A$5:A$10,$T337)&amp;"&lt;color=#47d110&gt;"&amp;_xlfn.CEILING.MATH(INDEX($E$5:$J$10,T337,V337)*R337,100)&amp;"&lt;/color&gt;"</f>
        <v>防御+&lt;color=#47d110&gt;91200&lt;/color&gt;</v>
      </c>
      <c r="AC337" t="str" cm="1">
        <f t="array" ref="AC337">INDEX(B$5:B$10,$T337)&amp;"&lt;color=#47d110&gt;"&amp;_xlfn.CEILING.MATH(INDEX($E$5:$J$10,T337,V337)*R337,100)&amp;"&lt;/color&gt;"</f>
        <v>防禦+&lt;color=#47d110&gt;91200&lt;/color&gt;</v>
      </c>
      <c r="AD337" t="str" cm="1">
        <f t="array" ref="AD337">INDEX(C$5:C$10,$T337)&amp;"&lt;color=#47d110&gt;"&amp;_xlfn.CEILING.MATH(INDEX($E$5:$J$10,T337,V337)*R337,100)&amp;"&lt;/color&gt;"</f>
        <v>DEF+&lt;color=#47d110&gt;91200&lt;/color&gt;</v>
      </c>
      <c r="AE337" t="str">
        <f t="array" ref="AE337">IF($U337=0,"",","&amp;INDEX(A$5:A$10,$U337)&amp;INDEX($E$34:$J$39,$U337,$V337))</f>
        <v/>
      </c>
      <c r="AF337" t="str">
        <f t="array" ref="AF337">IF($U337=0,"",","&amp;INDEX(B$5:B$10,$U337)&amp;INDEX($E$34:$J$39,$U337,$V337))</f>
        <v/>
      </c>
      <c r="AG337" t="str">
        <f t="array" ref="AG337">IF($U337=0,"",","&amp;INDEX(C$5:C$10,$U337)&amp;INDEX($E$34:$J$39,$U337,$V337))</f>
        <v/>
      </c>
      <c r="AH337" t="str">
        <f t="shared" si="58"/>
        <v>防御+&lt;color=#47d110&gt;91200&lt;/color&gt;</v>
      </c>
      <c r="AI337" t="str">
        <f t="shared" si="59"/>
        <v>防禦+&lt;color=#47d110&gt;91200&lt;/color&gt;</v>
      </c>
      <c r="AJ337" t="str">
        <f t="shared" si="60"/>
        <v>DEF+&lt;color=#47d110&gt;91200&lt;/color&gt;</v>
      </c>
      <c r="AL337" t="str">
        <f>_xlfn.XLOOKUP(AK337,Sheet4!$E$50:$E$118,Sheet4!$F$50:$F$118,"",)</f>
        <v/>
      </c>
      <c r="AM337" s="74" t="str">
        <f t="shared" si="61"/>
        <v>防御+&lt;color=#47d110&gt;91200&lt;/color&gt;</v>
      </c>
      <c r="AN337" s="74" t="str">
        <f t="shared" si="62"/>
        <v>防禦+&lt;color=#47d110&gt;91200&lt;/color&gt;</v>
      </c>
      <c r="AO337" s="74" t="str">
        <f>AJ337&amp;_xlfn.XLOOKUP(AK337,Sheet4!$E$50:$E$118,Sheet4!$G$50:$G$118,"",)</f>
        <v>DEF+&lt;color=#47d110&gt;91200&lt;/color&gt;</v>
      </c>
    </row>
    <row r="338" spans="12:41" x14ac:dyDescent="0.15">
      <c r="L338">
        <f t="shared" si="57"/>
        <v>50255</v>
      </c>
      <c r="M338">
        <v>55</v>
      </c>
      <c r="N338" s="79">
        <v>55</v>
      </c>
      <c r="O338" s="82">
        <v>3020</v>
      </c>
      <c r="P338" s="82">
        <v>3005</v>
      </c>
      <c r="Q338" s="82"/>
      <c r="R338" s="124">
        <f t="shared" si="63"/>
        <v>0.7</v>
      </c>
      <c r="S338" s="88">
        <v>2</v>
      </c>
      <c r="T338" s="89">
        <v>2</v>
      </c>
      <c r="U338" s="88">
        <v>0</v>
      </c>
      <c r="V338">
        <f t="shared" si="64"/>
        <v>5</v>
      </c>
      <c r="W338" t="str" cm="1">
        <f t="array" ref="W338">"{5,1,"&amp;T338&amp;","&amp;_xlfn.CEILING.MATH(INDEX($E$5:$J$10,T338,V338)*R338,100)&amp;",0}"</f>
        <v>{5,1,2,141800,0}</v>
      </c>
      <c r="X338" t="str" cm="1">
        <f t="array" ref="X338">IF(U338=0,"","{5,1,"&amp;U338-3&amp;","&amp;INDEX($E$5:$J$10,U338,V338)/10&amp;",1}")</f>
        <v/>
      </c>
      <c r="Y338" t="str">
        <f t="array" ref="Y338">[1]!LKnum(W338:X338)</f>
        <v>{{5,1,2,141800,0}}</v>
      </c>
      <c r="Z338">
        <v>0</v>
      </c>
      <c r="AA338">
        <f t="array" ref="AA338">INT(IF(U338=0,0,INDEX($E$20:$J$25,U338,V338))+INDEX($E$20:$J$25,T338,V338))</f>
        <v>303750</v>
      </c>
      <c r="AB338" t="str" cm="1">
        <f t="array" ref="AB338">INDEX(A$5:A$10,$T338)&amp;"&lt;color=#47d110&gt;"&amp;_xlfn.CEILING.MATH(INDEX($E$5:$J$10,T338,V338)*R338,100)&amp;"&lt;/color&gt;"</f>
        <v>防御+&lt;color=#47d110&gt;141800&lt;/color&gt;</v>
      </c>
      <c r="AC338" t="str" cm="1">
        <f t="array" ref="AC338">INDEX(B$5:B$10,$T338)&amp;"&lt;color=#47d110&gt;"&amp;_xlfn.CEILING.MATH(INDEX($E$5:$J$10,T338,V338)*R338,100)&amp;"&lt;/color&gt;"</f>
        <v>防禦+&lt;color=#47d110&gt;141800&lt;/color&gt;</v>
      </c>
      <c r="AD338" t="str" cm="1">
        <f t="array" ref="AD338">INDEX(C$5:C$10,$T338)&amp;"&lt;color=#47d110&gt;"&amp;_xlfn.CEILING.MATH(INDEX($E$5:$J$10,T338,V338)*R338,100)&amp;"&lt;/color&gt;"</f>
        <v>DEF+&lt;color=#47d110&gt;141800&lt;/color&gt;</v>
      </c>
      <c r="AE338" t="str">
        <f t="array" ref="AE338">IF($U338=0,"",","&amp;INDEX(A$5:A$10,$U338)&amp;INDEX($E$34:$J$39,$U338,$V338))</f>
        <v/>
      </c>
      <c r="AF338" t="str">
        <f t="array" ref="AF338">IF($U338=0,"",","&amp;INDEX(B$5:B$10,$U338)&amp;INDEX($E$34:$J$39,$U338,$V338))</f>
        <v/>
      </c>
      <c r="AG338" t="str">
        <f t="array" ref="AG338">IF($U338=0,"",","&amp;INDEX(C$5:C$10,$U338)&amp;INDEX($E$34:$J$39,$U338,$V338))</f>
        <v/>
      </c>
      <c r="AH338" t="str">
        <f t="shared" si="58"/>
        <v>防御+&lt;color=#47d110&gt;141800&lt;/color&gt;</v>
      </c>
      <c r="AI338" t="str">
        <f t="shared" si="59"/>
        <v>防禦+&lt;color=#47d110&gt;141800&lt;/color&gt;</v>
      </c>
      <c r="AJ338" t="str">
        <f t="shared" si="60"/>
        <v>DEF+&lt;color=#47d110&gt;141800&lt;/color&gt;</v>
      </c>
      <c r="AL338" t="str">
        <f>_xlfn.XLOOKUP(AK338,Sheet4!$E$50:$E$118,Sheet4!$F$50:$F$118,"",)</f>
        <v/>
      </c>
      <c r="AM338" s="74" t="str">
        <f t="shared" si="61"/>
        <v>防御+&lt;color=#47d110&gt;141800&lt;/color&gt;</v>
      </c>
      <c r="AN338" s="74" t="str">
        <f t="shared" si="62"/>
        <v>防禦+&lt;color=#47d110&gt;141800&lt;/color&gt;</v>
      </c>
      <c r="AO338" s="74" t="str">
        <f>AJ338&amp;_xlfn.XLOOKUP(AK338,Sheet4!$E$50:$E$118,Sheet4!$G$50:$G$118,"",)</f>
        <v>DEF+&lt;color=#47d110&gt;141800&lt;/color&gt;</v>
      </c>
    </row>
    <row r="339" spans="12:41" x14ac:dyDescent="0.15">
      <c r="L339">
        <f t="shared" si="57"/>
        <v>50256</v>
      </c>
      <c r="M339">
        <v>56</v>
      </c>
      <c r="N339" s="81">
        <v>56</v>
      </c>
      <c r="O339" s="82">
        <v>3003</v>
      </c>
      <c r="P339" s="84">
        <v>2017</v>
      </c>
      <c r="Q339" s="82"/>
      <c r="R339" s="124">
        <f t="shared" si="63"/>
        <v>0.6</v>
      </c>
      <c r="S339" s="88">
        <v>2</v>
      </c>
      <c r="T339" s="89">
        <v>2</v>
      </c>
      <c r="U339" s="88">
        <v>0</v>
      </c>
      <c r="V339">
        <f t="shared" si="64"/>
        <v>5</v>
      </c>
      <c r="W339" t="str" cm="1">
        <f t="array" ref="W339">"{5,1,"&amp;T339&amp;","&amp;_xlfn.CEILING.MATH(INDEX($E$5:$J$10,T339,V339)*R339,100)&amp;",0}"</f>
        <v>{5,1,2,121500,0}</v>
      </c>
      <c r="X339" t="str" cm="1">
        <f t="array" ref="X339">IF(U339=0,"","{5,1,"&amp;U339-3&amp;","&amp;INDEX($E$5:$J$10,U339,V339)/10&amp;",1}")</f>
        <v/>
      </c>
      <c r="Y339" t="str">
        <f t="array" ref="Y339">[1]!LKnum(W339:X339)</f>
        <v>{{5,1,2,121500,0}}</v>
      </c>
      <c r="Z339">
        <v>0</v>
      </c>
      <c r="AA339">
        <f t="array" ref="AA339">INT(IF(U339=0,0,INDEX($E$20:$J$25,U339,V339))+INDEX($E$20:$J$25,T339,V339))</f>
        <v>303750</v>
      </c>
      <c r="AB339" t="str" cm="1">
        <f t="array" ref="AB339">INDEX(A$5:A$10,$T339)&amp;"&lt;color=#47d110&gt;"&amp;_xlfn.CEILING.MATH(INDEX($E$5:$J$10,T339,V339)*R339,100)&amp;"&lt;/color&gt;"</f>
        <v>防御+&lt;color=#47d110&gt;121500&lt;/color&gt;</v>
      </c>
      <c r="AC339" t="str" cm="1">
        <f t="array" ref="AC339">INDEX(B$5:B$10,$T339)&amp;"&lt;color=#47d110&gt;"&amp;_xlfn.CEILING.MATH(INDEX($E$5:$J$10,T339,V339)*R339,100)&amp;"&lt;/color&gt;"</f>
        <v>防禦+&lt;color=#47d110&gt;121500&lt;/color&gt;</v>
      </c>
      <c r="AD339" t="str" cm="1">
        <f t="array" ref="AD339">INDEX(C$5:C$10,$T339)&amp;"&lt;color=#47d110&gt;"&amp;_xlfn.CEILING.MATH(INDEX($E$5:$J$10,T339,V339)*R339,100)&amp;"&lt;/color&gt;"</f>
        <v>DEF+&lt;color=#47d110&gt;121500&lt;/color&gt;</v>
      </c>
      <c r="AE339" t="str">
        <f t="array" ref="AE339">IF($U339=0,"",","&amp;INDEX(A$5:A$10,$U339)&amp;INDEX($E$34:$J$39,$U339,$V339))</f>
        <v/>
      </c>
      <c r="AF339" t="str">
        <f t="array" ref="AF339">IF($U339=0,"",","&amp;INDEX(B$5:B$10,$U339)&amp;INDEX($E$34:$J$39,$U339,$V339))</f>
        <v/>
      </c>
      <c r="AG339" t="str">
        <f t="array" ref="AG339">IF($U339=0,"",","&amp;INDEX(C$5:C$10,$U339)&amp;INDEX($E$34:$J$39,$U339,$V339))</f>
        <v/>
      </c>
      <c r="AH339" t="str">
        <f t="shared" si="58"/>
        <v>防御+&lt;color=#47d110&gt;121500&lt;/color&gt;</v>
      </c>
      <c r="AI339" t="str">
        <f t="shared" si="59"/>
        <v>防禦+&lt;color=#47d110&gt;121500&lt;/color&gt;</v>
      </c>
      <c r="AJ339" t="str">
        <f t="shared" si="60"/>
        <v>DEF+&lt;color=#47d110&gt;121500&lt;/color&gt;</v>
      </c>
      <c r="AL339" t="str">
        <f>_xlfn.XLOOKUP(AK339,Sheet4!$E$50:$E$118,Sheet4!$F$50:$F$118,"",)</f>
        <v/>
      </c>
      <c r="AM339" s="74" t="str">
        <f t="shared" si="61"/>
        <v>防御+&lt;color=#47d110&gt;121500&lt;/color&gt;</v>
      </c>
      <c r="AN339" s="74" t="str">
        <f t="shared" si="62"/>
        <v>防禦+&lt;color=#47d110&gt;121500&lt;/color&gt;</v>
      </c>
      <c r="AO339" s="74" t="str">
        <f>AJ339&amp;_xlfn.XLOOKUP(AK339,Sheet4!$E$50:$E$118,Sheet4!$G$50:$G$118,"",)</f>
        <v>DEF+&lt;color=#47d110&gt;121500&lt;/color&gt;</v>
      </c>
    </row>
    <row r="340" spans="12:41" x14ac:dyDescent="0.15">
      <c r="L340">
        <f t="shared" si="57"/>
        <v>50257</v>
      </c>
      <c r="M340">
        <v>57</v>
      </c>
      <c r="N340" s="79">
        <v>57</v>
      </c>
      <c r="O340" s="82">
        <v>2013</v>
      </c>
      <c r="P340" s="82">
        <v>2008</v>
      </c>
      <c r="Q340" s="82"/>
      <c r="R340" s="124">
        <f t="shared" si="63"/>
        <v>0.45</v>
      </c>
      <c r="S340" s="88">
        <v>2</v>
      </c>
      <c r="T340" s="89">
        <v>3</v>
      </c>
      <c r="U340" s="88">
        <v>0</v>
      </c>
      <c r="V340">
        <f t="shared" si="64"/>
        <v>5</v>
      </c>
      <c r="W340" t="str" cm="1">
        <f t="array" ref="W340">"{5,1,"&amp;T340&amp;","&amp;_xlfn.CEILING.MATH(INDEX($E$5:$J$10,T340,V340)*R340,100)&amp;",0}"</f>
        <v>{5,1,3,652500,0}</v>
      </c>
      <c r="X340" t="str" cm="1">
        <f t="array" ref="X340">IF(U340=0,"","{5,1,"&amp;U340-3&amp;","&amp;INDEX($E$5:$J$10,U340,V340)/10&amp;",1}")</f>
        <v/>
      </c>
      <c r="Y340" t="str">
        <f t="array" ref="Y340">[1]!LKnum(W340:X340)</f>
        <v>{{5,1,3,652500,0}}</v>
      </c>
      <c r="Z340">
        <v>8</v>
      </c>
      <c r="AA340">
        <f t="array" ref="AA340">INT(IF(U340=0,0,INDEX($E$20:$J$25,U340,V340))+INDEX($E$20:$J$25,T340,V340))</f>
        <v>188500</v>
      </c>
      <c r="AB340" t="str" cm="1">
        <f t="array" ref="AB340">INDEX(A$5:A$10,$T340)&amp;"&lt;color=#47d110&gt;"&amp;_xlfn.CEILING.MATH(INDEX($E$5:$J$10,T340,V340)*R340,100)&amp;"&lt;/color&gt;"</f>
        <v>血量+&lt;color=#47d110&gt;652500&lt;/color&gt;</v>
      </c>
      <c r="AC340" t="str" cm="1">
        <f t="array" ref="AC340">INDEX(B$5:B$10,$T340)&amp;"&lt;color=#47d110&gt;"&amp;_xlfn.CEILING.MATH(INDEX($E$5:$J$10,T340,V340)*R340,100)&amp;"&lt;/color&gt;"</f>
        <v>血量+&lt;color=#47d110&gt;652500&lt;/color&gt;</v>
      </c>
      <c r="AD340" t="str" cm="1">
        <f t="array" ref="AD340">INDEX(C$5:C$10,$T340)&amp;"&lt;color=#47d110&gt;"&amp;_xlfn.CEILING.MATH(INDEX($E$5:$J$10,T340,V340)*R340,100)&amp;"&lt;/color&gt;"</f>
        <v>HP+&lt;color=#47d110&gt;652500&lt;/color&gt;</v>
      </c>
      <c r="AE340" t="str">
        <f t="array" ref="AE340">IF($U340=0,"",","&amp;INDEX(A$5:A$10,$U340)&amp;INDEX($E$34:$J$39,$U340,$V340))</f>
        <v/>
      </c>
      <c r="AF340" t="str">
        <f t="array" ref="AF340">IF($U340=0,"",","&amp;INDEX(B$5:B$10,$U340)&amp;INDEX($E$34:$J$39,$U340,$V340))</f>
        <v/>
      </c>
      <c r="AG340" t="str">
        <f t="array" ref="AG340">IF($U340=0,"",","&amp;INDEX(C$5:C$10,$U340)&amp;INDEX($E$34:$J$39,$U340,$V340))</f>
        <v/>
      </c>
      <c r="AH340" t="str">
        <f t="shared" si="58"/>
        <v>血量+&lt;color=#47d110&gt;652500&lt;/color&gt;</v>
      </c>
      <c r="AI340" t="str">
        <f t="shared" si="59"/>
        <v>血量+&lt;color=#47d110&gt;652500&lt;/color&gt;</v>
      </c>
      <c r="AJ340" t="str">
        <f t="shared" si="60"/>
        <v>HP+&lt;color=#47d110&gt;652500&lt;/color&gt;</v>
      </c>
      <c r="AL340" t="str">
        <f>_xlfn.XLOOKUP(AK340,Sheet4!$E$50:$E$118,Sheet4!$F$50:$F$118,"",)</f>
        <v/>
      </c>
      <c r="AM340" s="74" t="str">
        <f t="shared" si="61"/>
        <v>血量+&lt;color=#47d110&gt;652500&lt;/color&gt;</v>
      </c>
      <c r="AN340" s="74" t="str">
        <f t="shared" si="62"/>
        <v>血量+&lt;color=#47d110&gt;652500&lt;/color&gt;</v>
      </c>
      <c r="AO340" s="74" t="str">
        <f>AJ340&amp;_xlfn.XLOOKUP(AK340,Sheet4!$E$50:$E$118,Sheet4!$G$50:$G$118,"",)</f>
        <v>HP+&lt;color=#47d110&gt;652500&lt;/color&gt;</v>
      </c>
    </row>
    <row r="341" spans="12:41" x14ac:dyDescent="0.15">
      <c r="L341">
        <f t="shared" si="57"/>
        <v>50258</v>
      </c>
      <c r="M341">
        <v>58</v>
      </c>
      <c r="N341" s="81">
        <v>58</v>
      </c>
      <c r="O341" s="82">
        <v>3004</v>
      </c>
      <c r="P341" s="82">
        <v>2000</v>
      </c>
      <c r="Q341" s="82"/>
      <c r="R341" s="124">
        <f t="shared" si="63"/>
        <v>0.6</v>
      </c>
      <c r="S341" s="88">
        <v>2</v>
      </c>
      <c r="T341" s="89">
        <v>1</v>
      </c>
      <c r="U341" s="88">
        <v>0</v>
      </c>
      <c r="V341">
        <f t="shared" si="64"/>
        <v>5</v>
      </c>
      <c r="W341" t="str" cm="1">
        <f t="array" ref="W341">"{5,1,"&amp;T341&amp;","&amp;_xlfn.CEILING.MATH(INDEX($E$5:$J$10,T341,V341)*R341,100)&amp;",0}"</f>
        <v>{5,1,1,105000,0}</v>
      </c>
      <c r="X341" t="str" cm="1">
        <f t="array" ref="X341">IF(U341=0,"","{5,1,"&amp;U341-3&amp;","&amp;INDEX($E$5:$J$10,U341,V341)/10&amp;",1}")</f>
        <v/>
      </c>
      <c r="Y341" t="str">
        <f t="array" ref="Y341">[1]!LKnum(W341:X341)</f>
        <v>{{5,1,1,105000,0}}</v>
      </c>
      <c r="Z341">
        <v>8</v>
      </c>
      <c r="AA341">
        <f t="array" ref="AA341">INT(IF(U341=0,0,INDEX($E$20:$J$25,U341,V341))+INDEX($E$20:$J$25,T341,V341))</f>
        <v>175000</v>
      </c>
      <c r="AB341" t="str" cm="1">
        <f t="array" ref="AB341">INDEX(A$5:A$10,$T341)&amp;"&lt;color=#47d110&gt;"&amp;_xlfn.CEILING.MATH(INDEX($E$5:$J$10,T341,V341)*R341,100)&amp;"&lt;/color&gt;"</f>
        <v>攻击+&lt;color=#47d110&gt;105000&lt;/color&gt;</v>
      </c>
      <c r="AC341" t="str" cm="1">
        <f t="array" ref="AC341">INDEX(B$5:B$10,$T341)&amp;"&lt;color=#47d110&gt;"&amp;_xlfn.CEILING.MATH(INDEX($E$5:$J$10,T341,V341)*R341,100)&amp;"&lt;/color&gt;"</f>
        <v>攻擊+&lt;color=#47d110&gt;105000&lt;/color&gt;</v>
      </c>
      <c r="AD341" t="str" cm="1">
        <f t="array" ref="AD341">INDEX(C$5:C$10,$T341)&amp;"&lt;color=#47d110&gt;"&amp;_xlfn.CEILING.MATH(INDEX($E$5:$J$10,T341,V341)*R341,100)&amp;"&lt;/color&gt;"</f>
        <v>ATK+&lt;color=#47d110&gt;105000&lt;/color&gt;</v>
      </c>
      <c r="AE341" t="str">
        <f t="array" ref="AE341">IF($U341=0,"",","&amp;INDEX(A$5:A$10,$U341)&amp;INDEX($E$34:$J$39,$U341,$V341))</f>
        <v/>
      </c>
      <c r="AF341" t="str">
        <f t="array" ref="AF341">IF($U341=0,"",","&amp;INDEX(B$5:B$10,$U341)&amp;INDEX($E$34:$J$39,$U341,$V341))</f>
        <v/>
      </c>
      <c r="AG341" t="str">
        <f t="array" ref="AG341">IF($U341=0,"",","&amp;INDEX(C$5:C$10,$U341)&amp;INDEX($E$34:$J$39,$U341,$V341))</f>
        <v/>
      </c>
      <c r="AH341" t="str">
        <f t="shared" si="58"/>
        <v>攻击+&lt;color=#47d110&gt;105000&lt;/color&gt;</v>
      </c>
      <c r="AI341" t="str">
        <f t="shared" si="59"/>
        <v>攻擊+&lt;color=#47d110&gt;105000&lt;/color&gt;</v>
      </c>
      <c r="AJ341" t="str">
        <f t="shared" si="60"/>
        <v>ATK+&lt;color=#47d110&gt;105000&lt;/color&gt;</v>
      </c>
      <c r="AL341" t="str">
        <f>_xlfn.XLOOKUP(AK341,Sheet4!$E$50:$E$118,Sheet4!$F$50:$F$118,"",)</f>
        <v/>
      </c>
      <c r="AM341" s="74" t="str">
        <f t="shared" si="61"/>
        <v>攻击+&lt;color=#47d110&gt;105000&lt;/color&gt;</v>
      </c>
      <c r="AN341" s="74" t="str">
        <f t="shared" si="62"/>
        <v>攻擊+&lt;color=#47d110&gt;105000&lt;/color&gt;</v>
      </c>
      <c r="AO341" s="74" t="str">
        <f>AJ341&amp;_xlfn.XLOOKUP(AK341,Sheet4!$E$50:$E$118,Sheet4!$G$50:$G$118,"",)</f>
        <v>ATK+&lt;color=#47d110&gt;105000&lt;/color&gt;</v>
      </c>
    </row>
    <row r="342" spans="12:41" x14ac:dyDescent="0.15">
      <c r="L342">
        <f t="shared" si="57"/>
        <v>50259</v>
      </c>
      <c r="M342">
        <v>59</v>
      </c>
      <c r="N342" s="79">
        <v>59</v>
      </c>
      <c r="O342" s="82">
        <v>3015</v>
      </c>
      <c r="P342" s="82">
        <v>2009</v>
      </c>
      <c r="Q342" s="82"/>
      <c r="R342" s="124">
        <f t="shared" si="63"/>
        <v>0.6</v>
      </c>
      <c r="S342" s="88">
        <v>2</v>
      </c>
      <c r="T342" s="89">
        <v>2</v>
      </c>
      <c r="U342" s="88">
        <v>0</v>
      </c>
      <c r="V342">
        <f t="shared" si="64"/>
        <v>5</v>
      </c>
      <c r="W342" t="str" cm="1">
        <f t="array" ref="W342">"{5,1,"&amp;T342&amp;","&amp;_xlfn.CEILING.MATH(INDEX($E$5:$J$10,T342,V342)*R342,100)&amp;",0}"</f>
        <v>{5,1,2,121500,0}</v>
      </c>
      <c r="X342" t="str" cm="1">
        <f t="array" ref="X342">IF(U342=0,"","{5,1,"&amp;U342-3&amp;","&amp;INDEX($E$5:$J$10,U342,V342)/10&amp;",1}")</f>
        <v/>
      </c>
      <c r="Y342" t="str">
        <f t="array" ref="Y342">[1]!LKnum(W342:X342)</f>
        <v>{{5,1,2,121500,0}}</v>
      </c>
      <c r="Z342">
        <v>8</v>
      </c>
      <c r="AA342">
        <f t="array" ref="AA342">INT(IF(U342=0,0,INDEX($E$20:$J$25,U342,V342))+INDEX($E$20:$J$25,T342,V342))</f>
        <v>303750</v>
      </c>
      <c r="AB342" t="str" cm="1">
        <f t="array" ref="AB342">INDEX(A$5:A$10,$T342)&amp;"&lt;color=#47d110&gt;"&amp;_xlfn.CEILING.MATH(INDEX($E$5:$J$10,T342,V342)*R342,100)&amp;"&lt;/color&gt;"</f>
        <v>防御+&lt;color=#47d110&gt;121500&lt;/color&gt;</v>
      </c>
      <c r="AC342" t="str" cm="1">
        <f t="array" ref="AC342">INDEX(B$5:B$10,$T342)&amp;"&lt;color=#47d110&gt;"&amp;_xlfn.CEILING.MATH(INDEX($E$5:$J$10,T342,V342)*R342,100)&amp;"&lt;/color&gt;"</f>
        <v>防禦+&lt;color=#47d110&gt;121500&lt;/color&gt;</v>
      </c>
      <c r="AD342" t="str" cm="1">
        <f t="array" ref="AD342">INDEX(C$5:C$10,$T342)&amp;"&lt;color=#47d110&gt;"&amp;_xlfn.CEILING.MATH(INDEX($E$5:$J$10,T342,V342)*R342,100)&amp;"&lt;/color&gt;"</f>
        <v>DEF+&lt;color=#47d110&gt;121500&lt;/color&gt;</v>
      </c>
      <c r="AE342" t="str">
        <f t="array" ref="AE342">IF($U342=0,"",","&amp;INDEX(A$5:A$10,$U342)&amp;INDEX($E$34:$J$39,$U342,$V342))</f>
        <v/>
      </c>
      <c r="AF342" t="str">
        <f t="array" ref="AF342">IF($U342=0,"",","&amp;INDEX(B$5:B$10,$U342)&amp;INDEX($E$34:$J$39,$U342,$V342))</f>
        <v/>
      </c>
      <c r="AG342" t="str">
        <f t="array" ref="AG342">IF($U342=0,"",","&amp;INDEX(C$5:C$10,$U342)&amp;INDEX($E$34:$J$39,$U342,$V342))</f>
        <v/>
      </c>
      <c r="AH342" t="str">
        <f t="shared" si="58"/>
        <v>防御+&lt;color=#47d110&gt;121500&lt;/color&gt;</v>
      </c>
      <c r="AI342" t="str">
        <f t="shared" si="59"/>
        <v>防禦+&lt;color=#47d110&gt;121500&lt;/color&gt;</v>
      </c>
      <c r="AJ342" t="str">
        <f t="shared" si="60"/>
        <v>DEF+&lt;color=#47d110&gt;121500&lt;/color&gt;</v>
      </c>
      <c r="AL342" t="str">
        <f>_xlfn.XLOOKUP(AK342,Sheet4!$E$50:$E$118,Sheet4!$F$50:$F$118,"",)</f>
        <v/>
      </c>
      <c r="AM342" s="74" t="str">
        <f t="shared" si="61"/>
        <v>防御+&lt;color=#47d110&gt;121500&lt;/color&gt;</v>
      </c>
      <c r="AN342" s="74" t="str">
        <f t="shared" si="62"/>
        <v>防禦+&lt;color=#47d110&gt;121500&lt;/color&gt;</v>
      </c>
      <c r="AO342" s="74" t="str">
        <f>AJ342&amp;_xlfn.XLOOKUP(AK342,Sheet4!$E$50:$E$118,Sheet4!$G$50:$G$118,"",)</f>
        <v>DEF+&lt;color=#47d110&gt;121500&lt;/color&gt;</v>
      </c>
    </row>
    <row r="343" spans="12:41" x14ac:dyDescent="0.15">
      <c r="L343">
        <f t="shared" si="57"/>
        <v>50260</v>
      </c>
      <c r="M343">
        <v>60</v>
      </c>
      <c r="N343" s="81">
        <v>60</v>
      </c>
      <c r="O343" s="82">
        <v>3021</v>
      </c>
      <c r="P343" s="82">
        <v>2016</v>
      </c>
      <c r="Q343" s="82"/>
      <c r="R343" s="124">
        <f t="shared" si="63"/>
        <v>0.6</v>
      </c>
      <c r="S343" s="88">
        <v>2</v>
      </c>
      <c r="T343" s="89">
        <v>1</v>
      </c>
      <c r="U343" s="88">
        <v>0</v>
      </c>
      <c r="V343">
        <f t="shared" si="64"/>
        <v>5</v>
      </c>
      <c r="W343" t="str" cm="1">
        <f t="array" ref="W343">"{5,1,"&amp;T343&amp;","&amp;_xlfn.CEILING.MATH(INDEX($E$5:$J$10,T343,V343)*R343,100)&amp;",0}"</f>
        <v>{5,1,1,105000,0}</v>
      </c>
      <c r="X343" t="str" cm="1">
        <f t="array" ref="X343">IF(U343=0,"","{5,1,"&amp;U343-3&amp;","&amp;INDEX($E$5:$J$10,U343,V343)/10&amp;",1}")</f>
        <v/>
      </c>
      <c r="Y343" t="str">
        <f t="array" ref="Y343">[1]!LKnum(W343:X343)</f>
        <v>{{5,1,1,105000,0}}</v>
      </c>
      <c r="Z343">
        <v>8</v>
      </c>
      <c r="AA343">
        <f t="array" ref="AA343">INT(IF(U343=0,0,INDEX($E$20:$J$25,U343,V343))+INDEX($E$20:$J$25,T343,V343))</f>
        <v>175000</v>
      </c>
      <c r="AB343" t="str" cm="1">
        <f t="array" ref="AB343">INDEX(A$5:A$10,$T343)&amp;"&lt;color=#47d110&gt;"&amp;_xlfn.CEILING.MATH(INDEX($E$5:$J$10,T343,V343)*R343,100)&amp;"&lt;/color&gt;"</f>
        <v>攻击+&lt;color=#47d110&gt;105000&lt;/color&gt;</v>
      </c>
      <c r="AC343" t="str" cm="1">
        <f t="array" ref="AC343">INDEX(B$5:B$10,$T343)&amp;"&lt;color=#47d110&gt;"&amp;_xlfn.CEILING.MATH(INDEX($E$5:$J$10,T343,V343)*R343,100)&amp;"&lt;/color&gt;"</f>
        <v>攻擊+&lt;color=#47d110&gt;105000&lt;/color&gt;</v>
      </c>
      <c r="AD343" t="str" cm="1">
        <f t="array" ref="AD343">INDEX(C$5:C$10,$T343)&amp;"&lt;color=#47d110&gt;"&amp;_xlfn.CEILING.MATH(INDEX($E$5:$J$10,T343,V343)*R343,100)&amp;"&lt;/color&gt;"</f>
        <v>ATK+&lt;color=#47d110&gt;105000&lt;/color&gt;</v>
      </c>
      <c r="AE343" t="str">
        <f t="array" ref="AE343">IF($U343=0,"",","&amp;INDEX(A$5:A$10,$U343)&amp;INDEX($E$34:$J$39,$U343,$V343))</f>
        <v/>
      </c>
      <c r="AF343" t="str">
        <f t="array" ref="AF343">IF($U343=0,"",","&amp;INDEX(B$5:B$10,$U343)&amp;INDEX($E$34:$J$39,$U343,$V343))</f>
        <v/>
      </c>
      <c r="AG343" t="str">
        <f t="array" ref="AG343">IF($U343=0,"",","&amp;INDEX(C$5:C$10,$U343)&amp;INDEX($E$34:$J$39,$U343,$V343))</f>
        <v/>
      </c>
      <c r="AH343" t="str">
        <f t="shared" si="58"/>
        <v>攻击+&lt;color=#47d110&gt;105000&lt;/color&gt;</v>
      </c>
      <c r="AI343" t="str">
        <f t="shared" si="59"/>
        <v>攻擊+&lt;color=#47d110&gt;105000&lt;/color&gt;</v>
      </c>
      <c r="AJ343" t="str">
        <f t="shared" si="60"/>
        <v>ATK+&lt;color=#47d110&gt;105000&lt;/color&gt;</v>
      </c>
      <c r="AL343" t="str">
        <f>_xlfn.XLOOKUP(AK343,Sheet4!$E$50:$E$118,Sheet4!$F$50:$F$118,"",)</f>
        <v/>
      </c>
      <c r="AM343" s="74" t="str">
        <f t="shared" si="61"/>
        <v>攻击+&lt;color=#47d110&gt;105000&lt;/color&gt;</v>
      </c>
      <c r="AN343" s="74" t="str">
        <f t="shared" si="62"/>
        <v>攻擊+&lt;color=#47d110&gt;105000&lt;/color&gt;</v>
      </c>
      <c r="AO343" s="74" t="str">
        <f>AJ343&amp;_xlfn.XLOOKUP(AK343,Sheet4!$E$50:$E$118,Sheet4!$G$50:$G$118,"",)</f>
        <v>ATK+&lt;color=#47d110&gt;105000&lt;/color&gt;</v>
      </c>
    </row>
    <row r="344" spans="12:41" x14ac:dyDescent="0.15">
      <c r="L344">
        <f t="shared" si="57"/>
        <v>50261</v>
      </c>
      <c r="M344">
        <v>61</v>
      </c>
      <c r="N344" s="79">
        <v>61</v>
      </c>
      <c r="O344" s="82">
        <v>3009</v>
      </c>
      <c r="P344" s="82">
        <v>3006</v>
      </c>
      <c r="Q344" s="82"/>
      <c r="R344" s="124">
        <f t="shared" si="63"/>
        <v>0.7</v>
      </c>
      <c r="S344" s="88">
        <v>2</v>
      </c>
      <c r="T344" s="89">
        <v>2</v>
      </c>
      <c r="U344" s="88">
        <v>0</v>
      </c>
      <c r="V344">
        <f t="shared" si="64"/>
        <v>5</v>
      </c>
      <c r="W344" t="str" cm="1">
        <f t="array" ref="W344">"{5,1,"&amp;T344&amp;","&amp;_xlfn.CEILING.MATH(INDEX($E$5:$J$10,T344,V344)*R344,100)&amp;",0}"</f>
        <v>{5,1,2,141800,0}</v>
      </c>
      <c r="X344" t="str" cm="1">
        <f t="array" ref="X344">IF(U344=0,"","{5,1,"&amp;U344-3&amp;","&amp;INDEX($E$5:$J$10,U344,V344)/10&amp;",1}")</f>
        <v/>
      </c>
      <c r="Y344" t="str">
        <f t="array" ref="Y344">[1]!LKnum(W344:X344)</f>
        <v>{{5,1,2,141800,0}}</v>
      </c>
      <c r="Z344" s="3">
        <v>16</v>
      </c>
      <c r="AA344">
        <f t="array" ref="AA344">INT(IF(U344=0,0,INDEX($E$20:$J$25,U344,V344))+INDEX($E$20:$J$25,T344,V344))</f>
        <v>303750</v>
      </c>
      <c r="AB344" t="str" cm="1">
        <f t="array" ref="AB344">INDEX(A$5:A$10,$T344)&amp;"&lt;color=#47d110&gt;"&amp;_xlfn.CEILING.MATH(INDEX($E$5:$J$10,T344,V344)*R344,100)&amp;"&lt;/color&gt;"</f>
        <v>防御+&lt;color=#47d110&gt;141800&lt;/color&gt;</v>
      </c>
      <c r="AC344" t="str" cm="1">
        <f t="array" ref="AC344">INDEX(B$5:B$10,$T344)&amp;"&lt;color=#47d110&gt;"&amp;_xlfn.CEILING.MATH(INDEX($E$5:$J$10,T344,V344)*R344,100)&amp;"&lt;/color&gt;"</f>
        <v>防禦+&lt;color=#47d110&gt;141800&lt;/color&gt;</v>
      </c>
      <c r="AD344" t="str" cm="1">
        <f t="array" ref="AD344">INDEX(C$5:C$10,$T344)&amp;"&lt;color=#47d110&gt;"&amp;_xlfn.CEILING.MATH(INDEX($E$5:$J$10,T344,V344)*R344,100)&amp;"&lt;/color&gt;"</f>
        <v>DEF+&lt;color=#47d110&gt;141800&lt;/color&gt;</v>
      </c>
      <c r="AE344" t="str">
        <f t="array" ref="AE344">IF($U344=0,"",","&amp;INDEX(A$5:A$10,$U344)&amp;INDEX($E$34:$J$39,$U344,$V344))</f>
        <v/>
      </c>
      <c r="AF344" t="str">
        <f t="array" ref="AF344">IF($U344=0,"",","&amp;INDEX(B$5:B$10,$U344)&amp;INDEX($E$34:$J$39,$U344,$V344))</f>
        <v/>
      </c>
      <c r="AG344" t="str">
        <f t="array" ref="AG344">IF($U344=0,"",","&amp;INDEX(C$5:C$10,$U344)&amp;INDEX($E$34:$J$39,$U344,$V344))</f>
        <v/>
      </c>
      <c r="AH344" t="str">
        <f t="shared" si="58"/>
        <v>防御+&lt;color=#47d110&gt;141800&lt;/color&gt;</v>
      </c>
      <c r="AI344" t="str">
        <f t="shared" si="59"/>
        <v>防禦+&lt;color=#47d110&gt;141800&lt;/color&gt;</v>
      </c>
      <c r="AJ344" t="str">
        <f t="shared" si="60"/>
        <v>DEF+&lt;color=#47d110&gt;141800&lt;/color&gt;</v>
      </c>
      <c r="AL344" t="str">
        <f>_xlfn.XLOOKUP(AK344,Sheet4!$E$50:$E$118,Sheet4!$F$50:$F$118,"",)</f>
        <v/>
      </c>
      <c r="AM344" s="74" t="str">
        <f t="shared" si="61"/>
        <v>防御+&lt;color=#47d110&gt;141800&lt;/color&gt;</v>
      </c>
      <c r="AN344" s="74" t="str">
        <f t="shared" si="62"/>
        <v>防禦+&lt;color=#47d110&gt;141800&lt;/color&gt;</v>
      </c>
      <c r="AO344" s="74" t="str">
        <f>AJ344&amp;_xlfn.XLOOKUP(AK344,Sheet4!$E$50:$E$118,Sheet4!$G$50:$G$118,"",)</f>
        <v>DEF+&lt;color=#47d110&gt;141800&lt;/color&gt;</v>
      </c>
    </row>
    <row r="345" spans="12:41" x14ac:dyDescent="0.15">
      <c r="L345">
        <f t="shared" si="57"/>
        <v>50262</v>
      </c>
      <c r="M345">
        <v>62</v>
      </c>
      <c r="N345" s="81">
        <v>62</v>
      </c>
      <c r="O345" s="82">
        <v>3013</v>
      </c>
      <c r="P345" s="82">
        <v>2004</v>
      </c>
      <c r="Q345" s="82"/>
      <c r="R345" s="124">
        <f t="shared" si="63"/>
        <v>0.6</v>
      </c>
      <c r="S345" s="88">
        <v>2</v>
      </c>
      <c r="T345" s="89">
        <v>1</v>
      </c>
      <c r="U345" s="88">
        <v>0</v>
      </c>
      <c r="V345">
        <f t="shared" si="64"/>
        <v>5</v>
      </c>
      <c r="W345" t="str" cm="1">
        <f t="array" ref="W345">"{5,1,"&amp;T345&amp;","&amp;_xlfn.CEILING.MATH(INDEX($E$5:$J$10,T345,V345)*R345,100)&amp;",0}"</f>
        <v>{5,1,1,105000,0}</v>
      </c>
      <c r="X345" t="str" cm="1">
        <f t="array" ref="X345">IF(U345=0,"","{5,1,"&amp;U345-3&amp;","&amp;INDEX($E$5:$J$10,U345,V345)/10&amp;",1}")</f>
        <v/>
      </c>
      <c r="Y345" t="str">
        <f t="array" ref="Y345">[1]!LKnum(W345:X345)</f>
        <v>{{5,1,1,105000,0}}</v>
      </c>
      <c r="Z345" s="3">
        <v>16</v>
      </c>
      <c r="AA345">
        <f t="array" ref="AA345">INT(IF(U345=0,0,INDEX($E$20:$J$25,U345,V345))+INDEX($E$20:$J$25,T345,V345))</f>
        <v>175000</v>
      </c>
      <c r="AB345" t="str" cm="1">
        <f t="array" ref="AB345">INDEX(A$5:A$10,$T345)&amp;"&lt;color=#47d110&gt;"&amp;_xlfn.CEILING.MATH(INDEX($E$5:$J$10,T345,V345)*R345,100)&amp;"&lt;/color&gt;"</f>
        <v>攻击+&lt;color=#47d110&gt;105000&lt;/color&gt;</v>
      </c>
      <c r="AC345" t="str" cm="1">
        <f t="array" ref="AC345">INDEX(B$5:B$10,$T345)&amp;"&lt;color=#47d110&gt;"&amp;_xlfn.CEILING.MATH(INDEX($E$5:$J$10,T345,V345)*R345,100)&amp;"&lt;/color&gt;"</f>
        <v>攻擊+&lt;color=#47d110&gt;105000&lt;/color&gt;</v>
      </c>
      <c r="AD345" t="str" cm="1">
        <f t="array" ref="AD345">INDEX(C$5:C$10,$T345)&amp;"&lt;color=#47d110&gt;"&amp;_xlfn.CEILING.MATH(INDEX($E$5:$J$10,T345,V345)*R345,100)&amp;"&lt;/color&gt;"</f>
        <v>ATK+&lt;color=#47d110&gt;105000&lt;/color&gt;</v>
      </c>
      <c r="AE345" t="str">
        <f t="array" ref="AE345">IF($U345=0,"",","&amp;INDEX(A$5:A$10,$U345)&amp;INDEX($E$34:$J$39,$U345,$V345))</f>
        <v/>
      </c>
      <c r="AF345" t="str">
        <f t="array" ref="AF345">IF($U345=0,"",","&amp;INDEX(B$5:B$10,$U345)&amp;INDEX($E$34:$J$39,$U345,$V345))</f>
        <v/>
      </c>
      <c r="AG345" t="str">
        <f t="array" ref="AG345">IF($U345=0,"",","&amp;INDEX(C$5:C$10,$U345)&amp;INDEX($E$34:$J$39,$U345,$V345))</f>
        <v/>
      </c>
      <c r="AH345" t="str">
        <f t="shared" si="58"/>
        <v>攻击+&lt;color=#47d110&gt;105000&lt;/color&gt;</v>
      </c>
      <c r="AI345" t="str">
        <f t="shared" si="59"/>
        <v>攻擊+&lt;color=#47d110&gt;105000&lt;/color&gt;</v>
      </c>
      <c r="AJ345" t="str">
        <f t="shared" si="60"/>
        <v>ATK+&lt;color=#47d110&gt;105000&lt;/color&gt;</v>
      </c>
      <c r="AL345" t="str">
        <f>_xlfn.XLOOKUP(AK345,Sheet4!$E$50:$E$118,Sheet4!$F$50:$F$118,"",)</f>
        <v/>
      </c>
      <c r="AM345" s="74" t="str">
        <f t="shared" si="61"/>
        <v>攻击+&lt;color=#47d110&gt;105000&lt;/color&gt;</v>
      </c>
      <c r="AN345" s="74" t="str">
        <f t="shared" si="62"/>
        <v>攻擊+&lt;color=#47d110&gt;105000&lt;/color&gt;</v>
      </c>
      <c r="AO345" s="74" t="str">
        <f>AJ345&amp;_xlfn.XLOOKUP(AK345,Sheet4!$E$50:$E$118,Sheet4!$G$50:$G$118,"",)</f>
        <v>ATK+&lt;color=#47d110&gt;105000&lt;/color&gt;</v>
      </c>
    </row>
    <row r="346" spans="12:41" x14ac:dyDescent="0.15">
      <c r="L346">
        <f t="shared" si="57"/>
        <v>50263</v>
      </c>
      <c r="M346">
        <v>63</v>
      </c>
      <c r="N346" s="79">
        <v>63</v>
      </c>
      <c r="O346" s="82">
        <v>3018</v>
      </c>
      <c r="P346" s="82">
        <v>2003</v>
      </c>
      <c r="Q346" s="82"/>
      <c r="R346" s="124">
        <f t="shared" si="63"/>
        <v>0.6</v>
      </c>
      <c r="S346" s="94">
        <v>2</v>
      </c>
      <c r="T346" s="89">
        <v>2</v>
      </c>
      <c r="U346" s="88">
        <v>0</v>
      </c>
      <c r="V346">
        <f t="shared" si="64"/>
        <v>5</v>
      </c>
      <c r="W346" t="str" cm="1">
        <f t="array" ref="W346">"{5,1,"&amp;T346&amp;","&amp;_xlfn.CEILING.MATH(INDEX($E$5:$J$10,T346,V346)*R346,100)&amp;",0}"</f>
        <v>{5,1,2,121500,0}</v>
      </c>
      <c r="X346" t="str" cm="1">
        <f t="array" ref="X346">IF(U346=0,"","{5,1,"&amp;U346-3&amp;","&amp;INDEX($E$5:$J$10,U346,V346)/10&amp;",1}")</f>
        <v/>
      </c>
      <c r="Y346" t="str">
        <f t="array" ref="Y346">[1]!LKnum(W346:X346)</f>
        <v>{{5,1,2,121500,0}}</v>
      </c>
      <c r="Z346" s="3">
        <v>12</v>
      </c>
      <c r="AA346">
        <f t="array" ref="AA346">INT(IF(U346=0,0,INDEX($E$20:$J$25,U346,V346))+INDEX($E$20:$J$25,T346,V346))</f>
        <v>303750</v>
      </c>
      <c r="AB346" t="str" cm="1">
        <f t="array" ref="AB346">INDEX(A$5:A$10,$T346)&amp;"&lt;color=#47d110&gt;"&amp;_xlfn.CEILING.MATH(INDEX($E$5:$J$10,T346,V346)*R346,100)&amp;"&lt;/color&gt;"</f>
        <v>防御+&lt;color=#47d110&gt;121500&lt;/color&gt;</v>
      </c>
      <c r="AC346" t="str" cm="1">
        <f t="array" ref="AC346">INDEX(B$5:B$10,$T346)&amp;"&lt;color=#47d110&gt;"&amp;_xlfn.CEILING.MATH(INDEX($E$5:$J$10,T346,V346)*R346,100)&amp;"&lt;/color&gt;"</f>
        <v>防禦+&lt;color=#47d110&gt;121500&lt;/color&gt;</v>
      </c>
      <c r="AD346" t="str" cm="1">
        <f t="array" ref="AD346">INDEX(C$5:C$10,$T346)&amp;"&lt;color=#47d110&gt;"&amp;_xlfn.CEILING.MATH(INDEX($E$5:$J$10,T346,V346)*R346,100)&amp;"&lt;/color&gt;"</f>
        <v>DEF+&lt;color=#47d110&gt;121500&lt;/color&gt;</v>
      </c>
      <c r="AE346" t="str">
        <f t="array" ref="AE346">IF($U346=0,"",","&amp;INDEX(A$5:A$10,$U346)&amp;INDEX($E$34:$J$39,$U346,$V346))</f>
        <v/>
      </c>
      <c r="AF346" t="str">
        <f t="array" ref="AF346">IF($U346=0,"",","&amp;INDEX(B$5:B$10,$U346)&amp;INDEX($E$34:$J$39,$U346,$V346))</f>
        <v/>
      </c>
      <c r="AG346" t="str">
        <f t="array" ref="AG346">IF($U346=0,"",","&amp;INDEX(C$5:C$10,$U346)&amp;INDEX($E$34:$J$39,$U346,$V346))</f>
        <v/>
      </c>
      <c r="AH346" t="str">
        <f t="shared" si="58"/>
        <v>防御+&lt;color=#47d110&gt;121500&lt;/color&gt;</v>
      </c>
      <c r="AI346" t="str">
        <f t="shared" si="59"/>
        <v>防禦+&lt;color=#47d110&gt;121500&lt;/color&gt;</v>
      </c>
      <c r="AJ346" t="str">
        <f t="shared" si="60"/>
        <v>DEF+&lt;color=#47d110&gt;121500&lt;/color&gt;</v>
      </c>
      <c r="AL346" t="str">
        <f>_xlfn.XLOOKUP(AK346,Sheet4!$E$50:$E$118,Sheet4!$F$50:$F$118,"",)</f>
        <v/>
      </c>
      <c r="AM346" s="74" t="str">
        <f t="shared" si="61"/>
        <v>防御+&lt;color=#47d110&gt;121500&lt;/color&gt;</v>
      </c>
      <c r="AN346" s="74" t="str">
        <f t="shared" si="62"/>
        <v>防禦+&lt;color=#47d110&gt;121500&lt;/color&gt;</v>
      </c>
      <c r="AO346" s="74" t="str">
        <f>AJ346&amp;_xlfn.XLOOKUP(AK346,Sheet4!$E$50:$E$118,Sheet4!$G$50:$G$118,"",)</f>
        <v>DEF+&lt;color=#47d110&gt;121500&lt;/color&gt;</v>
      </c>
    </row>
    <row r="347" spans="12:41" x14ac:dyDescent="0.15">
      <c r="L347">
        <f t="shared" si="57"/>
        <v>50264</v>
      </c>
      <c r="M347">
        <v>64</v>
      </c>
      <c r="N347" s="81">
        <v>64</v>
      </c>
      <c r="O347" s="82">
        <v>3000</v>
      </c>
      <c r="P347" s="82">
        <v>1017</v>
      </c>
      <c r="Q347" s="82"/>
      <c r="R347" s="124">
        <f t="shared" si="63"/>
        <v>0.45</v>
      </c>
      <c r="S347" s="94">
        <v>2</v>
      </c>
      <c r="T347" s="89">
        <v>2</v>
      </c>
      <c r="U347" s="88">
        <v>0</v>
      </c>
      <c r="V347">
        <f t="shared" si="64"/>
        <v>5</v>
      </c>
      <c r="W347" t="str" cm="1">
        <f t="array" ref="W347">"{5,1,"&amp;T347&amp;","&amp;_xlfn.CEILING.MATH(INDEX($E$5:$J$10,T347,V347)*R347,100)&amp;",0}"</f>
        <v>{5,1,2,91200,0}</v>
      </c>
      <c r="X347" t="str" cm="1">
        <f t="array" ref="X347">IF(U347=0,"","{5,1,"&amp;U347-3&amp;","&amp;INDEX($E$5:$J$10,U347,V347)/10&amp;",1}")</f>
        <v/>
      </c>
      <c r="Y347" t="str">
        <f t="array" ref="Y347">[1]!LKnum(W347:X347)</f>
        <v>{{5,1,2,91200,0}}</v>
      </c>
      <c r="Z347" s="3">
        <v>12</v>
      </c>
      <c r="AA347">
        <f t="array" ref="AA347">INT(IF(U347=0,0,INDEX($E$20:$J$25,U347,V347))+INDEX($E$20:$J$25,T347,V347))</f>
        <v>303750</v>
      </c>
      <c r="AB347" t="str" cm="1">
        <f t="array" ref="AB347">INDEX(A$5:A$10,$T347)&amp;"&lt;color=#47d110&gt;"&amp;_xlfn.CEILING.MATH(INDEX($E$5:$J$10,T347,V347)*R347,100)&amp;"&lt;/color&gt;"</f>
        <v>防御+&lt;color=#47d110&gt;91200&lt;/color&gt;</v>
      </c>
      <c r="AC347" t="str" cm="1">
        <f t="array" ref="AC347">INDEX(B$5:B$10,$T347)&amp;"&lt;color=#47d110&gt;"&amp;_xlfn.CEILING.MATH(INDEX($E$5:$J$10,T347,V347)*R347,100)&amp;"&lt;/color&gt;"</f>
        <v>防禦+&lt;color=#47d110&gt;91200&lt;/color&gt;</v>
      </c>
      <c r="AD347" t="str" cm="1">
        <f t="array" ref="AD347">INDEX(C$5:C$10,$T347)&amp;"&lt;color=#47d110&gt;"&amp;_xlfn.CEILING.MATH(INDEX($E$5:$J$10,T347,V347)*R347,100)&amp;"&lt;/color&gt;"</f>
        <v>DEF+&lt;color=#47d110&gt;91200&lt;/color&gt;</v>
      </c>
      <c r="AE347" t="str">
        <f t="array" ref="AE347">IF($U347=0,"",","&amp;INDEX(A$5:A$10,$U347)&amp;INDEX($E$34:$J$39,$U347,$V347))</f>
        <v/>
      </c>
      <c r="AF347" t="str">
        <f t="array" ref="AF347">IF($U347=0,"",","&amp;INDEX(B$5:B$10,$U347)&amp;INDEX($E$34:$J$39,$U347,$V347))</f>
        <v/>
      </c>
      <c r="AG347" t="str">
        <f t="array" ref="AG347">IF($U347=0,"",","&amp;INDEX(C$5:C$10,$U347)&amp;INDEX($E$34:$J$39,$U347,$V347))</f>
        <v/>
      </c>
      <c r="AH347" t="str">
        <f t="shared" si="58"/>
        <v>防御+&lt;color=#47d110&gt;91200&lt;/color&gt;</v>
      </c>
      <c r="AI347" t="str">
        <f t="shared" si="59"/>
        <v>防禦+&lt;color=#47d110&gt;91200&lt;/color&gt;</v>
      </c>
      <c r="AJ347" t="str">
        <f t="shared" si="60"/>
        <v>DEF+&lt;color=#47d110&gt;91200&lt;/color&gt;</v>
      </c>
      <c r="AL347" t="str">
        <f>_xlfn.XLOOKUP(AK347,Sheet4!$E$50:$E$118,Sheet4!$F$50:$F$118,"",)</f>
        <v/>
      </c>
      <c r="AM347" s="74" t="str">
        <f t="shared" si="61"/>
        <v>防御+&lt;color=#47d110&gt;91200&lt;/color&gt;</v>
      </c>
      <c r="AN347" s="74" t="str">
        <f t="shared" si="62"/>
        <v>防禦+&lt;color=#47d110&gt;91200&lt;/color&gt;</v>
      </c>
      <c r="AO347" s="74" t="str">
        <f>AJ347&amp;_xlfn.XLOOKUP(AK347,Sheet4!$E$50:$E$118,Sheet4!$G$50:$G$118,"",)</f>
        <v>DEF+&lt;color=#47d110&gt;91200&lt;/color&gt;</v>
      </c>
    </row>
    <row r="348" spans="12:41" x14ac:dyDescent="0.15">
      <c r="L348">
        <f t="shared" si="57"/>
        <v>50265</v>
      </c>
      <c r="M348">
        <v>65</v>
      </c>
      <c r="N348" s="79">
        <v>65</v>
      </c>
      <c r="O348" s="82">
        <v>3010</v>
      </c>
      <c r="P348" s="82">
        <v>2011</v>
      </c>
      <c r="Q348" s="82"/>
      <c r="R348" s="124">
        <f t="shared" si="63"/>
        <v>0.6</v>
      </c>
      <c r="S348" s="94">
        <v>2</v>
      </c>
      <c r="T348" s="89">
        <v>2</v>
      </c>
      <c r="U348" s="88">
        <v>0</v>
      </c>
      <c r="V348">
        <f t="shared" si="64"/>
        <v>5</v>
      </c>
      <c r="W348" t="str" cm="1">
        <f t="array" ref="W348">"{5,1,"&amp;T348&amp;","&amp;_xlfn.CEILING.MATH(INDEX($E$5:$J$10,T348,V348)*R348,100)&amp;",0}"</f>
        <v>{5,1,2,121500,0}</v>
      </c>
      <c r="X348" t="str" cm="1">
        <f t="array" ref="X348">IF(U348=0,"","{5,1,"&amp;U348-3&amp;","&amp;INDEX($E$5:$J$10,U348,V348)/10&amp;",1}")</f>
        <v/>
      </c>
      <c r="Y348" t="str">
        <f t="array" ref="Y348">[1]!LKnum(W348:X348)</f>
        <v>{{5,1,2,121500,0}}</v>
      </c>
      <c r="Z348" s="3">
        <v>12</v>
      </c>
      <c r="AA348">
        <f t="array" ref="AA348">INT(IF(U348=0,0,INDEX($E$20:$J$25,U348,V348))+INDEX($E$20:$J$25,T348,V348))</f>
        <v>303750</v>
      </c>
      <c r="AB348" t="str" cm="1">
        <f t="array" ref="AB348">INDEX(A$5:A$10,$T348)&amp;"&lt;color=#47d110&gt;"&amp;_xlfn.CEILING.MATH(INDEX($E$5:$J$10,T348,V348)*R348,100)&amp;"&lt;/color&gt;"</f>
        <v>防御+&lt;color=#47d110&gt;121500&lt;/color&gt;</v>
      </c>
      <c r="AC348" t="str" cm="1">
        <f t="array" ref="AC348">INDEX(B$5:B$10,$T348)&amp;"&lt;color=#47d110&gt;"&amp;_xlfn.CEILING.MATH(INDEX($E$5:$J$10,T348,V348)*R348,100)&amp;"&lt;/color&gt;"</f>
        <v>防禦+&lt;color=#47d110&gt;121500&lt;/color&gt;</v>
      </c>
      <c r="AD348" t="str" cm="1">
        <f t="array" ref="AD348">INDEX(C$5:C$10,$T348)&amp;"&lt;color=#47d110&gt;"&amp;_xlfn.CEILING.MATH(INDEX($E$5:$J$10,T348,V348)*R348,100)&amp;"&lt;/color&gt;"</f>
        <v>DEF+&lt;color=#47d110&gt;121500&lt;/color&gt;</v>
      </c>
      <c r="AE348" t="str">
        <f t="array" ref="AE348">IF($U348=0,"",","&amp;INDEX(A$5:A$10,$U348)&amp;INDEX($E$34:$J$39,$U348,$V348))</f>
        <v/>
      </c>
      <c r="AF348" t="str">
        <f t="array" ref="AF348">IF($U348=0,"",","&amp;INDEX(B$5:B$10,$U348)&amp;INDEX($E$34:$J$39,$U348,$V348))</f>
        <v/>
      </c>
      <c r="AG348" t="str">
        <f t="array" ref="AG348">IF($U348=0,"",","&amp;INDEX(C$5:C$10,$U348)&amp;INDEX($E$34:$J$39,$U348,$V348))</f>
        <v/>
      </c>
      <c r="AH348" t="str">
        <f t="shared" si="58"/>
        <v>防御+&lt;color=#47d110&gt;121500&lt;/color&gt;</v>
      </c>
      <c r="AI348" t="str">
        <f t="shared" si="59"/>
        <v>防禦+&lt;color=#47d110&gt;121500&lt;/color&gt;</v>
      </c>
      <c r="AJ348" t="str">
        <f t="shared" si="60"/>
        <v>DEF+&lt;color=#47d110&gt;121500&lt;/color&gt;</v>
      </c>
      <c r="AL348" t="str">
        <f>_xlfn.XLOOKUP(AK348,Sheet4!$E$50:$E$118,Sheet4!$F$50:$F$118,"",)</f>
        <v/>
      </c>
      <c r="AM348" s="74" t="str">
        <f t="shared" si="61"/>
        <v>防御+&lt;color=#47d110&gt;121500&lt;/color&gt;</v>
      </c>
      <c r="AN348" s="74" t="str">
        <f t="shared" si="62"/>
        <v>防禦+&lt;color=#47d110&gt;121500&lt;/color&gt;</v>
      </c>
      <c r="AO348" s="74" t="str">
        <f>AJ348&amp;_xlfn.XLOOKUP(AK348,Sheet4!$E$50:$E$118,Sheet4!$G$50:$G$118,"",)</f>
        <v>DEF+&lt;color=#47d110&gt;121500&lt;/color&gt;</v>
      </c>
    </row>
    <row r="349" spans="12:41" x14ac:dyDescent="0.15">
      <c r="L349">
        <f t="shared" si="57"/>
        <v>50266</v>
      </c>
      <c r="M349">
        <v>66</v>
      </c>
      <c r="N349" s="81">
        <v>66</v>
      </c>
      <c r="O349" s="82">
        <v>3012</v>
      </c>
      <c r="P349" s="82">
        <v>2005</v>
      </c>
      <c r="Q349" s="82"/>
      <c r="R349" s="124">
        <f t="shared" si="63"/>
        <v>0.6</v>
      </c>
      <c r="S349" s="88">
        <v>2</v>
      </c>
      <c r="T349" s="89">
        <v>3</v>
      </c>
      <c r="U349" s="88">
        <v>0</v>
      </c>
      <c r="V349">
        <f t="shared" si="64"/>
        <v>5</v>
      </c>
      <c r="W349" t="str" cm="1">
        <f t="array" ref="W349">"{5,1,"&amp;T349&amp;","&amp;_xlfn.CEILING.MATH(INDEX($E$5:$J$10,T349,V349)*R349,100)&amp;",0}"</f>
        <v>{5,1,3,870000,0}</v>
      </c>
      <c r="X349" t="str" cm="1">
        <f t="array" ref="X349">IF(U349=0,"","{5,1,"&amp;U349-3&amp;","&amp;INDEX($E$5:$J$10,U349,V349)/10&amp;",1}")</f>
        <v/>
      </c>
      <c r="Y349" t="str">
        <f t="array" ref="Y349">[1]!LKnum(W349:X349)</f>
        <v>{{5,1,3,870000,0}}</v>
      </c>
      <c r="Z349" s="3">
        <v>16</v>
      </c>
      <c r="AA349">
        <f t="array" ref="AA349">INT(IF(U349=0,0,INDEX($E$20:$J$25,U349,V349))+INDEX($E$20:$J$25,T349,V349))</f>
        <v>188500</v>
      </c>
      <c r="AB349" t="str" cm="1">
        <f t="array" ref="AB349">INDEX(A$5:A$10,$T349)&amp;"&lt;color=#47d110&gt;"&amp;_xlfn.CEILING.MATH(INDEX($E$5:$J$10,T349,V349)*R349,100)&amp;"&lt;/color&gt;"</f>
        <v>血量+&lt;color=#47d110&gt;870000&lt;/color&gt;</v>
      </c>
      <c r="AC349" t="str" cm="1">
        <f t="array" ref="AC349">INDEX(B$5:B$10,$T349)&amp;"&lt;color=#47d110&gt;"&amp;_xlfn.CEILING.MATH(INDEX($E$5:$J$10,T349,V349)*R349,100)&amp;"&lt;/color&gt;"</f>
        <v>血量+&lt;color=#47d110&gt;870000&lt;/color&gt;</v>
      </c>
      <c r="AD349" t="str" cm="1">
        <f t="array" ref="AD349">INDEX(C$5:C$10,$T349)&amp;"&lt;color=#47d110&gt;"&amp;_xlfn.CEILING.MATH(INDEX($E$5:$J$10,T349,V349)*R349,100)&amp;"&lt;/color&gt;"</f>
        <v>HP+&lt;color=#47d110&gt;870000&lt;/color&gt;</v>
      </c>
      <c r="AE349" t="str">
        <f t="array" ref="AE349">IF($U349=0,"",","&amp;INDEX(A$5:A$10,$U349)&amp;INDEX($E$34:$J$39,$U349,$V349))</f>
        <v/>
      </c>
      <c r="AF349" t="str">
        <f t="array" ref="AF349">IF($U349=0,"",","&amp;INDEX(B$5:B$10,$U349)&amp;INDEX($E$34:$J$39,$U349,$V349))</f>
        <v/>
      </c>
      <c r="AG349" t="str">
        <f t="array" ref="AG349">IF($U349=0,"",","&amp;INDEX(C$5:C$10,$U349)&amp;INDEX($E$34:$J$39,$U349,$V349))</f>
        <v/>
      </c>
      <c r="AH349" t="str">
        <f t="shared" si="58"/>
        <v>血量+&lt;color=#47d110&gt;870000&lt;/color&gt;</v>
      </c>
      <c r="AI349" t="str">
        <f t="shared" si="59"/>
        <v>血量+&lt;color=#47d110&gt;870000&lt;/color&gt;</v>
      </c>
      <c r="AJ349" t="str">
        <f t="shared" si="60"/>
        <v>HP+&lt;color=#47d110&gt;870000&lt;/color&gt;</v>
      </c>
      <c r="AL349" t="str">
        <f>_xlfn.XLOOKUP(AK349,Sheet4!$E$50:$E$118,Sheet4!$F$50:$F$118,"",)</f>
        <v/>
      </c>
      <c r="AM349" s="74" t="str">
        <f t="shared" si="61"/>
        <v>血量+&lt;color=#47d110&gt;870000&lt;/color&gt;</v>
      </c>
      <c r="AN349" s="74" t="str">
        <f t="shared" si="62"/>
        <v>血量+&lt;color=#47d110&gt;870000&lt;/color&gt;</v>
      </c>
      <c r="AO349" s="74" t="str">
        <f>AJ349&amp;_xlfn.XLOOKUP(AK349,Sheet4!$E$50:$E$118,Sheet4!$G$50:$G$118,"",)</f>
        <v>HP+&lt;color=#47d110&gt;870000&lt;/color&gt;</v>
      </c>
    </row>
    <row r="350" spans="12:41" x14ac:dyDescent="0.15">
      <c r="L350">
        <f t="shared" si="57"/>
        <v>50267</v>
      </c>
      <c r="M350">
        <v>67</v>
      </c>
      <c r="N350" s="79">
        <v>67</v>
      </c>
      <c r="O350" s="82">
        <v>3018</v>
      </c>
      <c r="P350" s="82">
        <v>2010</v>
      </c>
      <c r="Q350" s="82"/>
      <c r="R350" s="124">
        <f t="shared" si="63"/>
        <v>0.6</v>
      </c>
      <c r="S350" s="88">
        <v>2</v>
      </c>
      <c r="T350" s="89">
        <v>1</v>
      </c>
      <c r="U350" s="88">
        <v>0</v>
      </c>
      <c r="V350">
        <f t="shared" si="64"/>
        <v>5</v>
      </c>
      <c r="W350" t="str" cm="1">
        <f t="array" ref="W350">"{5,1,"&amp;T350&amp;","&amp;_xlfn.CEILING.MATH(INDEX($E$5:$J$10,T350,V350)*R350,100)&amp;",0}"</f>
        <v>{5,1,1,105000,0}</v>
      </c>
      <c r="X350" t="str" cm="1">
        <f t="array" ref="X350">IF(U350=0,"","{5,1,"&amp;U350-3&amp;","&amp;INDEX($E$5:$J$10,U350,V350)/10&amp;",1}")</f>
        <v/>
      </c>
      <c r="Y350" t="str">
        <f t="array" ref="Y350">[1]!LKnum(W350:X350)</f>
        <v>{{5,1,1,105000,0}}</v>
      </c>
      <c r="Z350" s="3">
        <v>16</v>
      </c>
      <c r="AA350">
        <f t="array" ref="AA350">INT(IF(U350=0,0,INDEX($E$20:$J$25,U350,V350))+INDEX($E$20:$J$25,T350,V350))</f>
        <v>175000</v>
      </c>
      <c r="AB350" t="str" cm="1">
        <f t="array" ref="AB350">INDEX(A$5:A$10,$T350)&amp;"&lt;color=#47d110&gt;"&amp;_xlfn.CEILING.MATH(INDEX($E$5:$J$10,T350,V350)*R350,100)&amp;"&lt;/color&gt;"</f>
        <v>攻击+&lt;color=#47d110&gt;105000&lt;/color&gt;</v>
      </c>
      <c r="AC350" t="str" cm="1">
        <f t="array" ref="AC350">INDEX(B$5:B$10,$T350)&amp;"&lt;color=#47d110&gt;"&amp;_xlfn.CEILING.MATH(INDEX($E$5:$J$10,T350,V350)*R350,100)&amp;"&lt;/color&gt;"</f>
        <v>攻擊+&lt;color=#47d110&gt;105000&lt;/color&gt;</v>
      </c>
      <c r="AD350" t="str" cm="1">
        <f t="array" ref="AD350">INDEX(C$5:C$10,$T350)&amp;"&lt;color=#47d110&gt;"&amp;_xlfn.CEILING.MATH(INDEX($E$5:$J$10,T350,V350)*R350,100)&amp;"&lt;/color&gt;"</f>
        <v>ATK+&lt;color=#47d110&gt;105000&lt;/color&gt;</v>
      </c>
      <c r="AE350" t="str">
        <f t="array" ref="AE350">IF($U350=0,"",","&amp;INDEX(A$5:A$10,$U350)&amp;INDEX($E$34:$J$39,$U350,$V350))</f>
        <v/>
      </c>
      <c r="AF350" t="str">
        <f t="array" ref="AF350">IF($U350=0,"",","&amp;INDEX(B$5:B$10,$U350)&amp;INDEX($E$34:$J$39,$U350,$V350))</f>
        <v/>
      </c>
      <c r="AG350" t="str">
        <f t="array" ref="AG350">IF($U350=0,"",","&amp;INDEX(C$5:C$10,$U350)&amp;INDEX($E$34:$J$39,$U350,$V350))</f>
        <v/>
      </c>
      <c r="AH350" t="str">
        <f t="shared" si="58"/>
        <v>攻击+&lt;color=#47d110&gt;105000&lt;/color&gt;</v>
      </c>
      <c r="AI350" t="str">
        <f t="shared" si="59"/>
        <v>攻擊+&lt;color=#47d110&gt;105000&lt;/color&gt;</v>
      </c>
      <c r="AJ350" t="str">
        <f t="shared" si="60"/>
        <v>ATK+&lt;color=#47d110&gt;105000&lt;/color&gt;</v>
      </c>
      <c r="AL350" t="str">
        <f>_xlfn.XLOOKUP(AK350,Sheet4!$E$50:$E$118,Sheet4!$F$50:$F$118,"",)</f>
        <v/>
      </c>
      <c r="AM350" s="74" t="str">
        <f t="shared" si="61"/>
        <v>攻击+&lt;color=#47d110&gt;105000&lt;/color&gt;</v>
      </c>
      <c r="AN350" s="74" t="str">
        <f t="shared" si="62"/>
        <v>攻擊+&lt;color=#47d110&gt;105000&lt;/color&gt;</v>
      </c>
      <c r="AO350" s="74" t="str">
        <f>AJ350&amp;_xlfn.XLOOKUP(AK350,Sheet4!$E$50:$E$118,Sheet4!$G$50:$G$118,"",)</f>
        <v>ATK+&lt;color=#47d110&gt;105000&lt;/color&gt;</v>
      </c>
    </row>
    <row r="351" spans="12:41" x14ac:dyDescent="0.15">
      <c r="L351">
        <f t="shared" si="57"/>
        <v>50268</v>
      </c>
      <c r="M351">
        <v>68</v>
      </c>
      <c r="N351" s="81">
        <v>68</v>
      </c>
      <c r="O351" s="82">
        <v>3017</v>
      </c>
      <c r="P351" s="82">
        <v>1017</v>
      </c>
      <c r="Q351" s="82"/>
      <c r="R351" s="124">
        <f t="shared" si="63"/>
        <v>0.45</v>
      </c>
      <c r="S351" s="88">
        <v>2</v>
      </c>
      <c r="T351" s="89">
        <v>1</v>
      </c>
      <c r="U351" s="88">
        <v>0</v>
      </c>
      <c r="V351">
        <f t="shared" si="64"/>
        <v>5</v>
      </c>
      <c r="W351" t="str" cm="1">
        <f t="array" ref="W351">"{5,1,"&amp;T351&amp;","&amp;_xlfn.CEILING.MATH(INDEX($E$5:$J$10,T351,V351)*R351,100)&amp;",0}"</f>
        <v>{5,1,1,78800,0}</v>
      </c>
      <c r="X351" t="str" cm="1">
        <f t="array" ref="X351">IF(U351=0,"","{5,1,"&amp;U351-3&amp;","&amp;INDEX($E$5:$J$10,U351,V351)/10&amp;",1}")</f>
        <v/>
      </c>
      <c r="Y351" t="str">
        <f t="array" ref="Y351">[1]!LKnum(W351:X351)</f>
        <v>{{5,1,1,78800,0}}</v>
      </c>
      <c r="Z351" s="3">
        <v>12</v>
      </c>
      <c r="AA351">
        <f t="array" ref="AA351">INT(IF(U351=0,0,INDEX($E$20:$J$25,U351,V351))+INDEX($E$20:$J$25,T351,V351))</f>
        <v>175000</v>
      </c>
      <c r="AB351" t="str" cm="1">
        <f t="array" ref="AB351">INDEX(A$5:A$10,$T351)&amp;"&lt;color=#47d110&gt;"&amp;_xlfn.CEILING.MATH(INDEX($E$5:$J$10,T351,V351)*R351,100)&amp;"&lt;/color&gt;"</f>
        <v>攻击+&lt;color=#47d110&gt;78800&lt;/color&gt;</v>
      </c>
      <c r="AC351" t="str" cm="1">
        <f t="array" ref="AC351">INDEX(B$5:B$10,$T351)&amp;"&lt;color=#47d110&gt;"&amp;_xlfn.CEILING.MATH(INDEX($E$5:$J$10,T351,V351)*R351,100)&amp;"&lt;/color&gt;"</f>
        <v>攻擊+&lt;color=#47d110&gt;78800&lt;/color&gt;</v>
      </c>
      <c r="AD351" t="str" cm="1">
        <f t="array" ref="AD351">INDEX(C$5:C$10,$T351)&amp;"&lt;color=#47d110&gt;"&amp;_xlfn.CEILING.MATH(INDEX($E$5:$J$10,T351,V351)*R351,100)&amp;"&lt;/color&gt;"</f>
        <v>ATK+&lt;color=#47d110&gt;78800&lt;/color&gt;</v>
      </c>
      <c r="AE351" t="str">
        <f t="array" ref="AE351">IF($U351=0,"",","&amp;INDEX(A$5:A$10,$U351)&amp;INDEX($E$34:$J$39,$U351,$V351))</f>
        <v/>
      </c>
      <c r="AF351" t="str">
        <f t="array" ref="AF351">IF($U351=0,"",","&amp;INDEX(B$5:B$10,$U351)&amp;INDEX($E$34:$J$39,$U351,$V351))</f>
        <v/>
      </c>
      <c r="AG351" t="str">
        <f t="array" ref="AG351">IF($U351=0,"",","&amp;INDEX(C$5:C$10,$U351)&amp;INDEX($E$34:$J$39,$U351,$V351))</f>
        <v/>
      </c>
      <c r="AH351" t="str">
        <f t="shared" si="58"/>
        <v>攻击+&lt;color=#47d110&gt;78800&lt;/color&gt;</v>
      </c>
      <c r="AI351" t="str">
        <f t="shared" si="59"/>
        <v>攻擊+&lt;color=#47d110&gt;78800&lt;/color&gt;</v>
      </c>
      <c r="AJ351" t="str">
        <f t="shared" si="60"/>
        <v>ATK+&lt;color=#47d110&gt;78800&lt;/color&gt;</v>
      </c>
      <c r="AL351" t="str">
        <f>_xlfn.XLOOKUP(AK351,Sheet4!$E$50:$E$118,Sheet4!$F$50:$F$118,"",)</f>
        <v/>
      </c>
      <c r="AM351" s="74" t="str">
        <f t="shared" si="61"/>
        <v>攻击+&lt;color=#47d110&gt;78800&lt;/color&gt;</v>
      </c>
      <c r="AN351" s="74" t="str">
        <f t="shared" si="62"/>
        <v>攻擊+&lt;color=#47d110&gt;78800&lt;/color&gt;</v>
      </c>
      <c r="AO351" s="74" t="str">
        <f>AJ351&amp;_xlfn.XLOOKUP(AK351,Sheet4!$E$50:$E$118,Sheet4!$G$50:$G$118,"",)</f>
        <v>ATK+&lt;color=#47d110&gt;78800&lt;/color&gt;</v>
      </c>
    </row>
    <row r="352" spans="12:41" x14ac:dyDescent="0.15">
      <c r="L352">
        <f t="shared" si="57"/>
        <v>50269</v>
      </c>
      <c r="M352">
        <v>69</v>
      </c>
      <c r="N352" s="79">
        <v>69</v>
      </c>
      <c r="O352" s="83">
        <v>2012</v>
      </c>
      <c r="P352" s="83">
        <v>2011</v>
      </c>
      <c r="Q352" s="83"/>
      <c r="R352" s="124">
        <f t="shared" si="63"/>
        <v>0.45</v>
      </c>
      <c r="S352" s="88">
        <v>2</v>
      </c>
      <c r="T352" s="89">
        <v>2</v>
      </c>
      <c r="U352" s="88">
        <v>0</v>
      </c>
      <c r="V352">
        <f t="shared" si="64"/>
        <v>5</v>
      </c>
      <c r="W352" t="str" cm="1">
        <f t="array" ref="W352">"{5,1,"&amp;T352&amp;","&amp;_xlfn.CEILING.MATH(INDEX($E$5:$J$10,T352,V352)*R352,100)&amp;",0}"</f>
        <v>{5,1,2,91200,0}</v>
      </c>
      <c r="X352" t="str" cm="1">
        <f t="array" ref="X352">IF(U352=0,"","{5,1,"&amp;U352-3&amp;","&amp;INDEX($E$5:$J$10,U352,V352)/10&amp;",1}")</f>
        <v/>
      </c>
      <c r="Y352" t="str">
        <f t="array" ref="Y352">[1]!LKnum(W352:X352)</f>
        <v>{{5,1,2,91200,0}}</v>
      </c>
      <c r="Z352" s="3">
        <v>16</v>
      </c>
      <c r="AA352">
        <f t="array" ref="AA352">INT(IF(U352=0,0,INDEX($E$20:$J$25,U352,V352))+INDEX($E$20:$J$25,T352,V352))</f>
        <v>303750</v>
      </c>
      <c r="AB352" t="str" cm="1">
        <f t="array" ref="AB352">INDEX(A$5:A$10,$T352)&amp;"&lt;color=#47d110&gt;"&amp;_xlfn.CEILING.MATH(INDEX($E$5:$J$10,T352,V352)*R352,100)&amp;"&lt;/color&gt;"</f>
        <v>防御+&lt;color=#47d110&gt;91200&lt;/color&gt;</v>
      </c>
      <c r="AC352" t="str" cm="1">
        <f t="array" ref="AC352">INDEX(B$5:B$10,$T352)&amp;"&lt;color=#47d110&gt;"&amp;_xlfn.CEILING.MATH(INDEX($E$5:$J$10,T352,V352)*R352,100)&amp;"&lt;/color&gt;"</f>
        <v>防禦+&lt;color=#47d110&gt;91200&lt;/color&gt;</v>
      </c>
      <c r="AD352" t="str" cm="1">
        <f t="array" ref="AD352">INDEX(C$5:C$10,$T352)&amp;"&lt;color=#47d110&gt;"&amp;_xlfn.CEILING.MATH(INDEX($E$5:$J$10,T352,V352)*R352,100)&amp;"&lt;/color&gt;"</f>
        <v>DEF+&lt;color=#47d110&gt;91200&lt;/color&gt;</v>
      </c>
      <c r="AE352" t="str">
        <f t="array" ref="AE352">IF($U352=0,"",","&amp;INDEX(A$5:A$10,$U352)&amp;INDEX($E$34:$J$39,$U352,$V352))</f>
        <v/>
      </c>
      <c r="AF352" t="str">
        <f t="array" ref="AF352">IF($U352=0,"",","&amp;INDEX(B$5:B$10,$U352)&amp;INDEX($E$34:$J$39,$U352,$V352))</f>
        <v/>
      </c>
      <c r="AG352" t="str">
        <f t="array" ref="AG352">IF($U352=0,"",","&amp;INDEX(C$5:C$10,$U352)&amp;INDEX($E$34:$J$39,$U352,$V352))</f>
        <v/>
      </c>
      <c r="AH352" t="str">
        <f t="shared" si="58"/>
        <v>防御+&lt;color=#47d110&gt;91200&lt;/color&gt;</v>
      </c>
      <c r="AI352" t="str">
        <f t="shared" si="59"/>
        <v>防禦+&lt;color=#47d110&gt;91200&lt;/color&gt;</v>
      </c>
      <c r="AJ352" t="str">
        <f t="shared" si="60"/>
        <v>DEF+&lt;color=#47d110&gt;91200&lt;/color&gt;</v>
      </c>
      <c r="AL352" t="str">
        <f>_xlfn.XLOOKUP(AK352,Sheet4!$E$50:$E$118,Sheet4!$F$50:$F$118,"",)</f>
        <v/>
      </c>
      <c r="AM352" s="74" t="str">
        <f t="shared" si="61"/>
        <v>防御+&lt;color=#47d110&gt;91200&lt;/color&gt;</v>
      </c>
      <c r="AN352" s="74" t="str">
        <f t="shared" si="62"/>
        <v>防禦+&lt;color=#47d110&gt;91200&lt;/color&gt;</v>
      </c>
      <c r="AO352" s="74" t="str">
        <f>AJ352&amp;_xlfn.XLOOKUP(AK352,Sheet4!$E$50:$E$118,Sheet4!$G$50:$G$118,"",)</f>
        <v>DEF+&lt;color=#47d110&gt;91200&lt;/color&gt;</v>
      </c>
    </row>
    <row r="353" spans="12:41" x14ac:dyDescent="0.15">
      <c r="L353">
        <f t="shared" si="57"/>
        <v>50270</v>
      </c>
      <c r="M353">
        <v>70</v>
      </c>
      <c r="N353" s="79">
        <v>70</v>
      </c>
      <c r="O353" s="82">
        <v>4024</v>
      </c>
      <c r="P353" s="82">
        <v>4027</v>
      </c>
      <c r="Q353" s="82"/>
      <c r="R353" s="124">
        <f t="shared" si="63"/>
        <v>1.1499999999999999</v>
      </c>
      <c r="S353" s="88">
        <v>2</v>
      </c>
      <c r="T353" s="89">
        <v>3</v>
      </c>
      <c r="U353" s="88">
        <v>0</v>
      </c>
      <c r="V353">
        <f t="shared" si="64"/>
        <v>5</v>
      </c>
      <c r="W353" t="str" cm="1">
        <f t="array" ref="W353">"{5,1,"&amp;T353&amp;","&amp;_xlfn.CEILING.MATH(INDEX($E$5:$J$10,T353,V353)*R353,100)&amp;",0}"</f>
        <v>{5,1,3,1667500,0}</v>
      </c>
      <c r="X353" t="str" cm="1">
        <f t="array" ref="X353">IF(U353=0,"","{5,1,"&amp;U353-3&amp;","&amp;INDEX($E$5:$J$10,U353,V353)/10&amp;",1}")</f>
        <v/>
      </c>
      <c r="Y353" t="str">
        <f t="array" ref="Y353">[1]!LKnum(W353:X353)</f>
        <v>{{5,1,3,1667500,0}}</v>
      </c>
      <c r="Z353" s="3">
        <v>16</v>
      </c>
      <c r="AA353">
        <f t="array" ref="AA353">INT(IF(U353=0,0,INDEX($E$20:$J$25,U353,V353))+INDEX($E$20:$J$25,T353,V353))</f>
        <v>188500</v>
      </c>
      <c r="AB353" t="str" cm="1">
        <f t="array" ref="AB353">INDEX(A$5:A$10,$T353)&amp;"&lt;color=#47d110&gt;"&amp;_xlfn.CEILING.MATH(INDEX($E$5:$J$10,T353,V353)*R353,100)&amp;"&lt;/color&gt;"</f>
        <v>血量+&lt;color=#47d110&gt;1667500&lt;/color&gt;</v>
      </c>
      <c r="AC353" t="str" cm="1">
        <f t="array" ref="AC353">INDEX(B$5:B$10,$T353)&amp;"&lt;color=#47d110&gt;"&amp;_xlfn.CEILING.MATH(INDEX($E$5:$J$10,T353,V353)*R353,100)&amp;"&lt;/color&gt;"</f>
        <v>血量+&lt;color=#47d110&gt;1667500&lt;/color&gt;</v>
      </c>
      <c r="AD353" t="str" cm="1">
        <f t="array" ref="AD353">INDEX(C$5:C$10,$T353)&amp;"&lt;color=#47d110&gt;"&amp;_xlfn.CEILING.MATH(INDEX($E$5:$J$10,T353,V353)*R353,100)&amp;"&lt;/color&gt;"</f>
        <v>HP+&lt;color=#47d110&gt;1667500&lt;/color&gt;</v>
      </c>
      <c r="AE353" t="str">
        <f t="array" ref="AE353">IF($U353=0,"",","&amp;INDEX(A$5:A$10,$U353)&amp;INDEX($E$34:$J$39,$U353,$V353))</f>
        <v/>
      </c>
      <c r="AF353" t="str">
        <f t="array" ref="AF353">IF($U353=0,"",","&amp;INDEX(B$5:B$10,$U353)&amp;INDEX($E$34:$J$39,$U353,$V353))</f>
        <v/>
      </c>
      <c r="AG353" t="str">
        <f t="array" ref="AG353">IF($U353=0,"",","&amp;INDEX(C$5:C$10,$U353)&amp;INDEX($E$34:$J$39,$U353,$V353))</f>
        <v/>
      </c>
      <c r="AH353" t="str">
        <f t="shared" si="58"/>
        <v>血量+&lt;color=#47d110&gt;1667500&lt;/color&gt;</v>
      </c>
      <c r="AI353" t="str">
        <f t="shared" si="59"/>
        <v>血量+&lt;color=#47d110&gt;1667500&lt;/color&gt;</v>
      </c>
      <c r="AJ353" t="str">
        <f t="shared" si="60"/>
        <v>HP+&lt;color=#47d110&gt;1667500&lt;/color&gt;</v>
      </c>
      <c r="AL353" t="str">
        <f>_xlfn.XLOOKUP(AK353,Sheet4!$E$50:$E$118,Sheet4!$F$50:$F$118,"",)</f>
        <v/>
      </c>
      <c r="AM353" s="74" t="str">
        <f t="shared" si="61"/>
        <v>血量+&lt;color=#47d110&gt;1667500&lt;/color&gt;</v>
      </c>
      <c r="AN353" s="74" t="str">
        <f t="shared" si="62"/>
        <v>血量+&lt;color=#47d110&gt;1667500&lt;/color&gt;</v>
      </c>
      <c r="AO353" s="74" t="str">
        <f>AJ353&amp;_xlfn.XLOOKUP(AK353,Sheet4!$E$50:$E$118,Sheet4!$G$50:$G$118,"",)</f>
        <v>HP+&lt;color=#47d110&gt;1667500&lt;/color&gt;</v>
      </c>
    </row>
    <row r="354" spans="12:41" x14ac:dyDescent="0.15">
      <c r="L354">
        <f t="shared" si="57"/>
        <v>60151</v>
      </c>
      <c r="M354">
        <v>1</v>
      </c>
      <c r="N354" s="79">
        <v>1</v>
      </c>
      <c r="O354" s="80">
        <v>4033</v>
      </c>
      <c r="P354" s="80">
        <v>4025</v>
      </c>
      <c r="Q354" s="80">
        <v>4024</v>
      </c>
      <c r="R354" s="124">
        <f t="shared" si="63"/>
        <v>1.1499999999999999</v>
      </c>
      <c r="S354" s="88">
        <v>15</v>
      </c>
      <c r="T354" s="89">
        <v>1</v>
      </c>
      <c r="U354" s="88">
        <v>4</v>
      </c>
      <c r="V354">
        <f t="shared" si="64"/>
        <v>6</v>
      </c>
      <c r="W354" t="str" cm="1">
        <f t="array" ref="W354">"{5,1,"&amp;T354&amp;","&amp;_xlfn.CEILING.MATH(INDEX($E$5:$J$10,T354,V354)*R354,100)&amp;",0}"</f>
        <v>{5,1,1,299000,0}</v>
      </c>
      <c r="X354" t="str" cm="1">
        <f t="array" ref="X354">IF(U354=0,"","{5,1,"&amp;U354-3&amp;","&amp;INDEX($E$5:$J$10,U354,V354)/10&amp;",1}")</f>
        <v>{5,1,1,5,1}</v>
      </c>
      <c r="Y354" t="str">
        <f t="array" ref="Y354">[1]!LKnum(W354:X354)</f>
        <v>{{5,1,1,299000,0}|{5,1,1,5,1}}</v>
      </c>
      <c r="Z354">
        <v>0</v>
      </c>
      <c r="AA354">
        <f t="array" ref="AA354">INT(IF(U354=0,0,INDEX($E$20:$J$25,U354,V354))+INDEX($E$20:$J$25,T354,V354))</f>
        <v>260000</v>
      </c>
      <c r="AB354" t="str" cm="1">
        <f t="array" ref="AB354">INDEX(A$5:A$10,$T354)&amp;"&lt;color=#47d110&gt;"&amp;_xlfn.CEILING.MATH(INDEX($E$5:$J$10,T354,V354)*R354,100)&amp;"&lt;/color&gt;"</f>
        <v>攻击+&lt;color=#47d110&gt;299000&lt;/color&gt;</v>
      </c>
      <c r="AC354" t="str" cm="1">
        <f t="array" ref="AC354">INDEX(B$5:B$10,$T354)&amp;"&lt;color=#47d110&gt;"&amp;_xlfn.CEILING.MATH(INDEX($E$5:$J$10,T354,V354)*R354,100)&amp;"&lt;/color&gt;"</f>
        <v>攻擊+&lt;color=#47d110&gt;299000&lt;/color&gt;</v>
      </c>
      <c r="AD354" t="str" cm="1">
        <f t="array" ref="AD354">INDEX(C$5:C$10,$T354)&amp;"&lt;color=#47d110&gt;"&amp;_xlfn.CEILING.MATH(INDEX($E$5:$J$10,T354,V354)*R354,100)&amp;"&lt;/color&gt;"</f>
        <v>ATK+&lt;color=#47d110&gt;299000&lt;/color&gt;</v>
      </c>
      <c r="AE354" t="str">
        <f t="array" ref="AE354">IF($U354=0,"",","&amp;INDEX(A$5:A$10,$U354)&amp;INDEX($E$34:$J$39,$U354,$V354))</f>
        <v>,同时攻击+&lt;color=#47d110&gt;5.0%&lt;/color&gt;</v>
      </c>
      <c r="AF354" t="str">
        <f t="array" ref="AF354">IF($U354=0,"",","&amp;INDEX(B$5:B$10,$U354)&amp;INDEX($E$34:$J$39,$U354,$V354))</f>
        <v>,同時攻擊+&lt;color=#47d110&gt;5.0%&lt;/color&gt;</v>
      </c>
      <c r="AG354" t="str">
        <f t="array" ref="AG354">IF($U354=0,"",","&amp;INDEX(C$5:C$10,$U354)&amp;INDEX($E$34:$J$39,$U354,$V354))</f>
        <v>,And ATK+&lt;color=#47d110&gt;5.0%&lt;/color&gt;</v>
      </c>
      <c r="AH354" t="str">
        <f t="shared" si="58"/>
        <v>攻击+&lt;color=#47d110&gt;299000&lt;/color&gt;,同时攻击+&lt;color=#47d110&gt;5.0%&lt;/color&gt;</v>
      </c>
      <c r="AI354" t="str">
        <f t="shared" si="59"/>
        <v>攻擊+&lt;color=#47d110&gt;299000&lt;/color&gt;,同時攻擊+&lt;color=#47d110&gt;5.0%&lt;/color&gt;</v>
      </c>
      <c r="AJ354" t="str">
        <f t="shared" si="60"/>
        <v>ATK+&lt;color=#47d110&gt;299000&lt;/color&gt;,And ATK+&lt;color=#47d110&gt;5.0%&lt;/color&gt;</v>
      </c>
      <c r="AK354">
        <v>3000003</v>
      </c>
      <c r="AL354" t="str">
        <f>_xlfn.XLOOKUP(AK354,Sheet4!$E$50:$E$118,Sheet4!$F$50:$F$118,"",)</f>
        <v>,获得&lt;color=#47d110&gt;12%&lt;/color&gt;吸血效果</v>
      </c>
      <c r="AM354" s="74" t="str">
        <f t="shared" si="61"/>
        <v>攻击+&lt;color=#47d110&gt;299000&lt;/color&gt;,同时攻击+&lt;color=#47d110&gt;5.0%&lt;/color&gt;,获得&lt;color=#47d110&gt;12%&lt;/color&gt;吸血效果</v>
      </c>
      <c r="AN354" s="74" t="str">
        <f t="shared" si="62"/>
        <v>攻擊+&lt;color=#47d110&gt;299000&lt;/color&gt;,同時攻擊+&lt;color=#47d110&gt;5.0%&lt;/color&gt;,获得&lt;color=#47d110&gt;12%&lt;/color&gt;吸血效果</v>
      </c>
      <c r="AO354" s="74" t="str">
        <f>AJ354&amp;_xlfn.XLOOKUP(AK354,Sheet4!$E$50:$E$118,Sheet4!$G$50:$G$118,"",)</f>
        <v>ATK+&lt;color=#47d110&gt;299000&lt;/color&gt;,And ATK+&lt;color=#47d110&gt;5.0%&lt;/color&gt;, with &lt;color=#47d110&gt;12%&lt;/color&gt; lifesteal effects</v>
      </c>
    </row>
    <row r="355" spans="12:41" x14ac:dyDescent="0.15">
      <c r="L355">
        <f t="shared" si="57"/>
        <v>60512</v>
      </c>
      <c r="M355">
        <v>2</v>
      </c>
      <c r="N355" s="79">
        <v>2</v>
      </c>
      <c r="O355" s="80">
        <v>4032</v>
      </c>
      <c r="P355" s="80">
        <v>4028</v>
      </c>
      <c r="Q355" s="80">
        <v>4022</v>
      </c>
      <c r="R355" s="124">
        <f t="shared" si="63"/>
        <v>1.1499999999999999</v>
      </c>
      <c r="S355" s="88">
        <v>51</v>
      </c>
      <c r="T355" s="89">
        <v>2</v>
      </c>
      <c r="U355" s="88">
        <v>5</v>
      </c>
      <c r="V355">
        <f t="shared" si="64"/>
        <v>6</v>
      </c>
      <c r="W355" t="str" cm="1">
        <f t="array" ref="W355">"{5,1,"&amp;T355&amp;","&amp;_xlfn.CEILING.MATH(INDEX($E$5:$J$10,T355,V355)*R355,100)&amp;",0}"</f>
        <v>{5,1,2,356500,0}</v>
      </c>
      <c r="X355" t="str" cm="1">
        <f t="array" ref="X355">IF(U355=0,"","{5,1,"&amp;U355-3&amp;","&amp;INDEX($E$5:$J$10,U355,V355)/10&amp;",1}")</f>
        <v>{5,1,2,5,1}</v>
      </c>
      <c r="Y355" t="str">
        <f t="array" ref="Y355">[1]!LKnum(W355:X355)</f>
        <v>{{5,1,2,356500,0}|{5,1,2,5,1}}</v>
      </c>
      <c r="Z355">
        <v>0</v>
      </c>
      <c r="AA355">
        <f t="array" ref="AA355">INT(IF(U355=0,0,INDEX($E$20:$J$25,U355,V355))+INDEX($E$20:$J$25,T355,V355))</f>
        <v>465000</v>
      </c>
      <c r="AB355" t="str" cm="1">
        <f t="array" ref="AB355">INDEX(A$5:A$10,$T355)&amp;"&lt;color=#47d110&gt;"&amp;_xlfn.CEILING.MATH(INDEX($E$5:$J$10,T355,V355)*R355,100)&amp;"&lt;/color&gt;"</f>
        <v>防御+&lt;color=#47d110&gt;356500&lt;/color&gt;</v>
      </c>
      <c r="AC355" t="str" cm="1">
        <f t="array" ref="AC355">INDEX(B$5:B$10,$T355)&amp;"&lt;color=#47d110&gt;"&amp;_xlfn.CEILING.MATH(INDEX($E$5:$J$10,T355,V355)*R355,100)&amp;"&lt;/color&gt;"</f>
        <v>防禦+&lt;color=#47d110&gt;356500&lt;/color&gt;</v>
      </c>
      <c r="AD355" t="str" cm="1">
        <f t="array" ref="AD355">INDEX(C$5:C$10,$T355)&amp;"&lt;color=#47d110&gt;"&amp;_xlfn.CEILING.MATH(INDEX($E$5:$J$10,T355,V355)*R355,100)&amp;"&lt;/color&gt;"</f>
        <v>DEF+&lt;color=#47d110&gt;356500&lt;/color&gt;</v>
      </c>
      <c r="AE355" t="str">
        <f t="array" ref="AE355">IF($U355=0,"",","&amp;INDEX(A$5:A$10,$U355)&amp;INDEX($E$34:$J$39,$U355,$V355))</f>
        <v>,同时防御+&lt;color=#47d110&gt;5.0%&lt;/color&gt;</v>
      </c>
      <c r="AF355" t="str">
        <f t="array" ref="AF355">IF($U355=0,"",","&amp;INDEX(B$5:B$10,$U355)&amp;INDEX($E$34:$J$39,$U355,$V355))</f>
        <v>,同時防禦+&lt;color=#47d110&gt;5.0%&lt;/color&gt;</v>
      </c>
      <c r="AG355" t="str">
        <f t="array" ref="AG355">IF($U355=0,"",","&amp;INDEX(C$5:C$10,$U355)&amp;INDEX($E$34:$J$39,$U355,$V355))</f>
        <v>,And DEF+&lt;color=#47d110&gt;5.0%&lt;/color&gt;</v>
      </c>
      <c r="AH355" t="str">
        <f t="shared" si="58"/>
        <v>防御+&lt;color=#47d110&gt;356500&lt;/color&gt;,同时防御+&lt;color=#47d110&gt;5.0%&lt;/color&gt;</v>
      </c>
      <c r="AI355" t="str">
        <f t="shared" si="59"/>
        <v>防禦+&lt;color=#47d110&gt;356500&lt;/color&gt;,同時防禦+&lt;color=#47d110&gt;5.0%&lt;/color&gt;</v>
      </c>
      <c r="AJ355" t="str">
        <f t="shared" si="60"/>
        <v>DEF+&lt;color=#47d110&gt;356500&lt;/color&gt;,And DEF+&lt;color=#47d110&gt;5.0%&lt;/color&gt;</v>
      </c>
      <c r="AK355">
        <v>3000006</v>
      </c>
      <c r="AL355" t="str">
        <f>_xlfn.XLOOKUP(AK355,Sheet4!$E$50:$E$118,Sheet4!$F$50:$F$118,"",)</f>
        <v>,开局会获得一个护盾，吸收生命上限&lt;color=#47d110&gt;22%&lt;/color&gt;伤害</v>
      </c>
      <c r="AM355" s="74" t="str">
        <f t="shared" si="61"/>
        <v>防御+&lt;color=#47d110&gt;356500&lt;/color&gt;,同时防御+&lt;color=#47d110&gt;5.0%&lt;/color&gt;,开局会获得一个护盾，吸收生命上限&lt;color=#47d110&gt;22%&lt;/color&gt;伤害</v>
      </c>
      <c r="AN355" s="74" t="str">
        <f t="shared" si="62"/>
        <v>防禦+&lt;color=#47d110&gt;356500&lt;/color&gt;,同時防禦+&lt;color=#47d110&gt;5.0%&lt;/color&gt;,开局会获得一个护盾，吸收生命上限&lt;color=#47d110&gt;22%&lt;/color&gt;伤害</v>
      </c>
      <c r="AO355" s="74" t="str">
        <f>AJ355&amp;_xlfn.XLOOKUP(AK355,Sheet4!$E$50:$E$118,Sheet4!$G$50:$G$118,"",)</f>
        <v>DEF+&lt;color=#47d110&gt;356500&lt;/color&gt;,And DEF+&lt;color=#47d110&gt;5.0%&lt;/color&gt;, with a shield received at the beginning of a battle that absorbs damage up to &lt;color=#47d110&gt;22%&lt;/color&gt; Max HP</v>
      </c>
    </row>
    <row r="356" spans="12:41" x14ac:dyDescent="0.15">
      <c r="L356">
        <f t="shared" si="57"/>
        <v>60723</v>
      </c>
      <c r="M356">
        <v>3</v>
      </c>
      <c r="N356" s="79">
        <v>3</v>
      </c>
      <c r="O356" s="80">
        <v>4041</v>
      </c>
      <c r="P356" s="80">
        <v>4037</v>
      </c>
      <c r="Q356" s="80">
        <v>4032</v>
      </c>
      <c r="R356" s="124">
        <f t="shared" si="63"/>
        <v>1.1499999999999999</v>
      </c>
      <c r="S356" s="88">
        <v>72</v>
      </c>
      <c r="T356" s="89">
        <v>2</v>
      </c>
      <c r="U356" s="88">
        <v>5</v>
      </c>
      <c r="V356">
        <f t="shared" si="64"/>
        <v>6</v>
      </c>
      <c r="W356" t="str" cm="1">
        <f t="array" ref="W356">"{5,1,"&amp;T356&amp;","&amp;_xlfn.CEILING.MATH(INDEX($E$5:$J$10,T356,V356)*R356,100)&amp;",0}"</f>
        <v>{5,1,2,356500,0}</v>
      </c>
      <c r="X356" t="str" cm="1">
        <f t="array" ref="X356">IF(U356=0,"","{5,1,"&amp;U356-3&amp;","&amp;INDEX($E$5:$J$10,U356,V356)/10&amp;",1}")</f>
        <v>{5,1,2,5,1}</v>
      </c>
      <c r="Y356" t="str">
        <f t="array" ref="Y356">[1]!LKnum(W356:X356)</f>
        <v>{{5,1,2,356500,0}|{5,1,2,5,1}}</v>
      </c>
      <c r="Z356">
        <v>0</v>
      </c>
      <c r="AA356">
        <f t="array" ref="AA356">INT(IF(U356=0,0,INDEX($E$20:$J$25,U356,V356))+INDEX($E$20:$J$25,T356,V356))</f>
        <v>465000</v>
      </c>
      <c r="AB356" t="str" cm="1">
        <f t="array" ref="AB356">INDEX(A$5:A$10,$T356)&amp;"&lt;color=#47d110&gt;"&amp;_xlfn.CEILING.MATH(INDEX($E$5:$J$10,T356,V356)*R356,100)&amp;"&lt;/color&gt;"</f>
        <v>防御+&lt;color=#47d110&gt;356500&lt;/color&gt;</v>
      </c>
      <c r="AC356" t="str" cm="1">
        <f t="array" ref="AC356">INDEX(B$5:B$10,$T356)&amp;"&lt;color=#47d110&gt;"&amp;_xlfn.CEILING.MATH(INDEX($E$5:$J$10,T356,V356)*R356,100)&amp;"&lt;/color&gt;"</f>
        <v>防禦+&lt;color=#47d110&gt;356500&lt;/color&gt;</v>
      </c>
      <c r="AD356" t="str" cm="1">
        <f t="array" ref="AD356">INDEX(C$5:C$10,$T356)&amp;"&lt;color=#47d110&gt;"&amp;_xlfn.CEILING.MATH(INDEX($E$5:$J$10,T356,V356)*R356,100)&amp;"&lt;/color&gt;"</f>
        <v>DEF+&lt;color=#47d110&gt;356500&lt;/color&gt;</v>
      </c>
      <c r="AE356" t="str">
        <f t="array" ref="AE356">IF($U356=0,"",","&amp;INDEX(A$5:A$10,$U356)&amp;INDEX($E$34:$J$39,$U356,$V356))</f>
        <v>,同时防御+&lt;color=#47d110&gt;5.0%&lt;/color&gt;</v>
      </c>
      <c r="AF356" t="str">
        <f t="array" ref="AF356">IF($U356=0,"",","&amp;INDEX(B$5:B$10,$U356)&amp;INDEX($E$34:$J$39,$U356,$V356))</f>
        <v>,同時防禦+&lt;color=#47d110&gt;5.0%&lt;/color&gt;</v>
      </c>
      <c r="AG356" t="str">
        <f t="array" ref="AG356">IF($U356=0,"",","&amp;INDEX(C$5:C$10,$U356)&amp;INDEX($E$34:$J$39,$U356,$V356))</f>
        <v>,And DEF+&lt;color=#47d110&gt;5.0%&lt;/color&gt;</v>
      </c>
      <c r="AH356" t="str">
        <f t="shared" si="58"/>
        <v>防御+&lt;color=#47d110&gt;356500&lt;/color&gt;,同时防御+&lt;color=#47d110&gt;5.0%&lt;/color&gt;</v>
      </c>
      <c r="AI356" t="str">
        <f t="shared" si="59"/>
        <v>防禦+&lt;color=#47d110&gt;356500&lt;/color&gt;,同時防禦+&lt;color=#47d110&gt;5.0%&lt;/color&gt;</v>
      </c>
      <c r="AJ356" t="str">
        <f t="shared" si="60"/>
        <v>DEF+&lt;color=#47d110&gt;356500&lt;/color&gt;,And DEF+&lt;color=#47d110&gt;5.0%&lt;/color&gt;</v>
      </c>
      <c r="AK356">
        <v>3000009</v>
      </c>
      <c r="AL356" t="str">
        <f>_xlfn.XLOOKUP(AK356,Sheet4!$E$50:$E$118,Sheet4!$F$50:$F$118,"",)</f>
        <v>,首次血量低于60%会获得&lt;color=#47d110&gt;33%&lt;/color&gt;伤害减免持续5秒</v>
      </c>
      <c r="AM356" s="74" t="str">
        <f t="shared" si="61"/>
        <v>防御+&lt;color=#47d110&gt;356500&lt;/color&gt;,同时防御+&lt;color=#47d110&gt;5.0%&lt;/color&gt;,首次血量低于60%会获得&lt;color=#47d110&gt;33%&lt;/color&gt;伤害减免持续5秒</v>
      </c>
      <c r="AN356" s="74" t="str">
        <f t="shared" si="62"/>
        <v>防禦+&lt;color=#47d110&gt;356500&lt;/color&gt;,同時防禦+&lt;color=#47d110&gt;5.0%&lt;/color&gt;,首次血量低于60%会获得&lt;color=#47d110&gt;33%&lt;/color&gt;伤害减免持续5秒</v>
      </c>
      <c r="AO356" s="74" t="str">
        <f>AJ356&amp;_xlfn.XLOOKUP(AK356,Sheet4!$E$50:$E$118,Sheet4!$G$50:$G$118,"",)</f>
        <v>DEF+&lt;color=#47d110&gt;356500&lt;/color&gt;,And DEF+&lt;color=#47d110&gt;5.0%&lt;/color&gt;&lt;color=#47d110&gt;33%&lt;/color&gt; additional damage reduction for 5 seconds when HP is below 60% for the first time</v>
      </c>
    </row>
    <row r="357" spans="12:41" x14ac:dyDescent="0.15">
      <c r="L357">
        <f t="shared" si="57"/>
        <v>60594</v>
      </c>
      <c r="M357">
        <v>4</v>
      </c>
      <c r="N357" s="79">
        <v>4</v>
      </c>
      <c r="O357" s="80">
        <v>4042</v>
      </c>
      <c r="P357" s="80">
        <v>4037</v>
      </c>
      <c r="Q357" s="80">
        <v>4007</v>
      </c>
      <c r="R357" s="124">
        <f t="shared" si="63"/>
        <v>1.1499999999999999</v>
      </c>
      <c r="S357" s="88">
        <v>59</v>
      </c>
      <c r="T357" s="89">
        <v>2</v>
      </c>
      <c r="U357" s="88">
        <v>5</v>
      </c>
      <c r="V357">
        <f t="shared" si="64"/>
        <v>6</v>
      </c>
      <c r="W357" t="str" cm="1">
        <f t="array" ref="W357">"{5,1,"&amp;T357&amp;","&amp;_xlfn.CEILING.MATH(INDEX($E$5:$J$10,T357,V357)*R357,100)&amp;",0}"</f>
        <v>{5,1,2,356500,0}</v>
      </c>
      <c r="X357" t="str" cm="1">
        <f t="array" ref="X357">IF(U357=0,"","{5,1,"&amp;U357-3&amp;","&amp;INDEX($E$5:$J$10,U357,V357)/10&amp;",1}")</f>
        <v>{5,1,2,5,1}</v>
      </c>
      <c r="Y357" t="str">
        <f t="array" ref="Y357">[1]!LKnum(W357:X357)</f>
        <v>{{5,1,2,356500,0}|{5,1,2,5,1}}</v>
      </c>
      <c r="Z357">
        <v>0</v>
      </c>
      <c r="AA357">
        <f t="array" ref="AA357">INT(IF(U357=0,0,INDEX($E$20:$J$25,U357,V357))+INDEX($E$20:$J$25,T357,V357))</f>
        <v>465000</v>
      </c>
      <c r="AB357" t="str" cm="1">
        <f t="array" ref="AB357">INDEX(A$5:A$10,$T357)&amp;"&lt;color=#47d110&gt;"&amp;_xlfn.CEILING.MATH(INDEX($E$5:$J$10,T357,V357)*R357,100)&amp;"&lt;/color&gt;"</f>
        <v>防御+&lt;color=#47d110&gt;356500&lt;/color&gt;</v>
      </c>
      <c r="AC357" t="str" cm="1">
        <f t="array" ref="AC357">INDEX(B$5:B$10,$T357)&amp;"&lt;color=#47d110&gt;"&amp;_xlfn.CEILING.MATH(INDEX($E$5:$J$10,T357,V357)*R357,100)&amp;"&lt;/color&gt;"</f>
        <v>防禦+&lt;color=#47d110&gt;356500&lt;/color&gt;</v>
      </c>
      <c r="AD357" t="str" cm="1">
        <f t="array" ref="AD357">INDEX(C$5:C$10,$T357)&amp;"&lt;color=#47d110&gt;"&amp;_xlfn.CEILING.MATH(INDEX($E$5:$J$10,T357,V357)*R357,100)&amp;"&lt;/color&gt;"</f>
        <v>DEF+&lt;color=#47d110&gt;356500&lt;/color&gt;</v>
      </c>
      <c r="AE357" t="str">
        <f t="array" ref="AE357">IF($U357=0,"",","&amp;INDEX(A$5:A$10,$U357)&amp;INDEX($E$34:$J$39,$U357,$V357))</f>
        <v>,同时防御+&lt;color=#47d110&gt;5.0%&lt;/color&gt;</v>
      </c>
      <c r="AF357" t="str">
        <f t="array" ref="AF357">IF($U357=0,"",","&amp;INDEX(B$5:B$10,$U357)&amp;INDEX($E$34:$J$39,$U357,$V357))</f>
        <v>,同時防禦+&lt;color=#47d110&gt;5.0%&lt;/color&gt;</v>
      </c>
      <c r="AG357" t="str">
        <f t="array" ref="AG357">IF($U357=0,"",","&amp;INDEX(C$5:C$10,$U357)&amp;INDEX($E$34:$J$39,$U357,$V357))</f>
        <v>,And DEF+&lt;color=#47d110&gt;5.0%&lt;/color&gt;</v>
      </c>
      <c r="AH357" t="str">
        <f t="shared" si="58"/>
        <v>防御+&lt;color=#47d110&gt;356500&lt;/color&gt;,同时防御+&lt;color=#47d110&gt;5.0%&lt;/color&gt;</v>
      </c>
      <c r="AI357" t="str">
        <f t="shared" si="59"/>
        <v>防禦+&lt;color=#47d110&gt;356500&lt;/color&gt;,同時防禦+&lt;color=#47d110&gt;5.0%&lt;/color&gt;</v>
      </c>
      <c r="AJ357" t="str">
        <f t="shared" si="60"/>
        <v>DEF+&lt;color=#47d110&gt;356500&lt;/color&gt;,And DEF+&lt;color=#47d110&gt;5.0%&lt;/color&gt;</v>
      </c>
      <c r="AK357">
        <v>3000015</v>
      </c>
      <c r="AL357" t="str">
        <f>_xlfn.XLOOKUP(AK357,Sheet4!$E$50:$E$118,Sheet4!$F$50:$F$118,"",)</f>
        <v>,受到单次伤害高于生命10%时，此次伤害效果时降低&lt;color=#47d110&gt;21%&lt;/color&gt;</v>
      </c>
      <c r="AM357" s="74" t="str">
        <f t="shared" si="61"/>
        <v>防御+&lt;color=#47d110&gt;356500&lt;/color&gt;,同时防御+&lt;color=#47d110&gt;5.0%&lt;/color&gt;,受到单次伤害高于生命10%时，此次伤害效果时降低&lt;color=#47d110&gt;21%&lt;/color&gt;</v>
      </c>
      <c r="AN357" s="74" t="str">
        <f t="shared" si="62"/>
        <v>防禦+&lt;color=#47d110&gt;356500&lt;/color&gt;,同時防禦+&lt;color=#47d110&gt;5.0%&lt;/color&gt;,受到单次伤害高于生命10%时，此次伤害效果时降低&lt;color=#47d110&gt;21%&lt;/color&gt;</v>
      </c>
      <c r="AO357" s="74" t="str">
        <f>AJ357&amp;_xlfn.XLOOKUP(AK357,Sheet4!$E$50:$E$118,Sheet4!$G$50:$G$118,"",)</f>
        <v>DEF+&lt;color=#47d110&gt;356500&lt;/color&gt;,And DEF+&lt;color=#47d110&gt;5.0%&lt;/color&gt;, with &lt;color=#47d110&gt;21%&lt;/color&gt; damage reduction if the damage taken is over 10% HP</v>
      </c>
    </row>
    <row r="358" spans="12:41" x14ac:dyDescent="0.15">
      <c r="L358">
        <f t="shared" si="57"/>
        <v>60765</v>
      </c>
      <c r="M358">
        <v>5</v>
      </c>
      <c r="N358" s="79">
        <v>5</v>
      </c>
      <c r="O358" s="80">
        <v>4039</v>
      </c>
      <c r="P358" s="80">
        <v>4037</v>
      </c>
      <c r="Q358" s="80">
        <v>4026</v>
      </c>
      <c r="R358" s="124">
        <f t="shared" si="63"/>
        <v>1.1499999999999999</v>
      </c>
      <c r="S358" s="88">
        <v>76</v>
      </c>
      <c r="T358" s="89">
        <v>2</v>
      </c>
      <c r="U358" s="88">
        <v>5</v>
      </c>
      <c r="V358">
        <f t="shared" si="64"/>
        <v>6</v>
      </c>
      <c r="W358" t="str" cm="1">
        <f t="array" ref="W358">"{5,1,"&amp;T358&amp;","&amp;_xlfn.CEILING.MATH(INDEX($E$5:$J$10,T358,V358)*R358,100)&amp;",0}"</f>
        <v>{5,1,2,356500,0}</v>
      </c>
      <c r="X358" t="str" cm="1">
        <f t="array" ref="X358">IF(U358=0,"","{5,1,"&amp;U358-3&amp;","&amp;INDEX($E$5:$J$10,U358,V358)/10&amp;",1}")</f>
        <v>{5,1,2,5,1}</v>
      </c>
      <c r="Y358" t="str">
        <f t="array" ref="Y358">[1]!LKnum(W358:X358)</f>
        <v>{{5,1,2,356500,0}|{5,1,2,5,1}}</v>
      </c>
      <c r="Z358">
        <v>0</v>
      </c>
      <c r="AA358">
        <f t="array" ref="AA358">INT(IF(U358=0,0,INDEX($E$20:$J$25,U358,V358))+INDEX($E$20:$J$25,T358,V358))</f>
        <v>465000</v>
      </c>
      <c r="AB358" t="str" cm="1">
        <f t="array" ref="AB358">INDEX(A$5:A$10,$T358)&amp;"&lt;color=#47d110&gt;"&amp;_xlfn.CEILING.MATH(INDEX($E$5:$J$10,T358,V358)*R358,100)&amp;"&lt;/color&gt;"</f>
        <v>防御+&lt;color=#47d110&gt;356500&lt;/color&gt;</v>
      </c>
      <c r="AC358" t="str" cm="1">
        <f t="array" ref="AC358">INDEX(B$5:B$10,$T358)&amp;"&lt;color=#47d110&gt;"&amp;_xlfn.CEILING.MATH(INDEX($E$5:$J$10,T358,V358)*R358,100)&amp;"&lt;/color&gt;"</f>
        <v>防禦+&lt;color=#47d110&gt;356500&lt;/color&gt;</v>
      </c>
      <c r="AD358" t="str" cm="1">
        <f t="array" ref="AD358">INDEX(C$5:C$10,$T358)&amp;"&lt;color=#47d110&gt;"&amp;_xlfn.CEILING.MATH(INDEX($E$5:$J$10,T358,V358)*R358,100)&amp;"&lt;/color&gt;"</f>
        <v>DEF+&lt;color=#47d110&gt;356500&lt;/color&gt;</v>
      </c>
      <c r="AE358" t="str">
        <f t="array" ref="AE358">IF($U358=0,"",","&amp;INDEX(A$5:A$10,$U358)&amp;INDEX($E$34:$J$39,$U358,$V358))</f>
        <v>,同时防御+&lt;color=#47d110&gt;5.0%&lt;/color&gt;</v>
      </c>
      <c r="AF358" t="str">
        <f t="array" ref="AF358">IF($U358=0,"",","&amp;INDEX(B$5:B$10,$U358)&amp;INDEX($E$34:$J$39,$U358,$V358))</f>
        <v>,同時防禦+&lt;color=#47d110&gt;5.0%&lt;/color&gt;</v>
      </c>
      <c r="AG358" t="str">
        <f t="array" ref="AG358">IF($U358=0,"",","&amp;INDEX(C$5:C$10,$U358)&amp;INDEX($E$34:$J$39,$U358,$V358))</f>
        <v>,And DEF+&lt;color=#47d110&gt;5.0%&lt;/color&gt;</v>
      </c>
      <c r="AH358" t="str">
        <f t="shared" si="58"/>
        <v>防御+&lt;color=#47d110&gt;356500&lt;/color&gt;,同时防御+&lt;color=#47d110&gt;5.0%&lt;/color&gt;</v>
      </c>
      <c r="AI358" t="str">
        <f t="shared" si="59"/>
        <v>防禦+&lt;color=#47d110&gt;356500&lt;/color&gt;,同時防禦+&lt;color=#47d110&gt;5.0%&lt;/color&gt;</v>
      </c>
      <c r="AJ358" t="str">
        <f t="shared" si="60"/>
        <v>DEF+&lt;color=#47d110&gt;356500&lt;/color&gt;,And DEF+&lt;color=#47d110&gt;5.0%&lt;/color&gt;</v>
      </c>
      <c r="AK358">
        <v>3000018</v>
      </c>
      <c r="AL358" t="str">
        <f>_xlfn.XLOOKUP(AK358,Sheet4!$E$50:$E$118,Sheet4!$F$50:$F$118,"",)</f>
        <v>,对血量低于30%目标伤害和治疗效果提高&lt;color=#47d110&gt;35%&lt;/color&gt;</v>
      </c>
      <c r="AM358" s="74" t="str">
        <f t="shared" si="61"/>
        <v>防御+&lt;color=#47d110&gt;356500&lt;/color&gt;,同时防御+&lt;color=#47d110&gt;5.0%&lt;/color&gt;,对血量低于30%目标伤害和治疗效果提高&lt;color=#47d110&gt;35%&lt;/color&gt;</v>
      </c>
      <c r="AN358" s="74" t="str">
        <f t="shared" si="62"/>
        <v>防禦+&lt;color=#47d110&gt;356500&lt;/color&gt;,同時防禦+&lt;color=#47d110&gt;5.0%&lt;/color&gt;,对血量低于30%目标伤害和治疗效果提高&lt;color=#47d110&gt;35%&lt;/color&gt;</v>
      </c>
      <c r="AO358" s="74" t="str">
        <f>AJ358&amp;_xlfn.XLOOKUP(AK358,Sheet4!$E$50:$E$118,Sheet4!$G$50:$G$118,"",)</f>
        <v>DEF+&lt;color=#47d110&gt;356500&lt;/color&gt;,And DEF+&lt;color=#47d110&gt;5.0%&lt;/color&gt;, with &lt;color=#47d110&gt;35%&lt;/color&gt; increase in damage and healing effects to targets below 30% HP</v>
      </c>
    </row>
    <row r="359" spans="12:41" x14ac:dyDescent="0.15">
      <c r="L359">
        <f t="shared" si="57"/>
        <v>60656</v>
      </c>
      <c r="M359">
        <v>6</v>
      </c>
      <c r="N359" s="81">
        <v>6</v>
      </c>
      <c r="O359" s="80">
        <v>4039</v>
      </c>
      <c r="P359" s="80">
        <v>4032</v>
      </c>
      <c r="Q359" s="80">
        <v>4005</v>
      </c>
      <c r="R359" s="124">
        <f t="shared" si="63"/>
        <v>1.1499999999999999</v>
      </c>
      <c r="S359" s="88">
        <v>65</v>
      </c>
      <c r="T359" s="89">
        <v>1</v>
      </c>
      <c r="U359" s="88">
        <v>4</v>
      </c>
      <c r="V359">
        <f t="shared" si="64"/>
        <v>6</v>
      </c>
      <c r="W359" t="str" cm="1">
        <f t="array" ref="W359">"{5,1,"&amp;T359&amp;","&amp;_xlfn.CEILING.MATH(INDEX($E$5:$J$10,T359,V359)*R359,100)&amp;",0}"</f>
        <v>{5,1,1,299000,0}</v>
      </c>
      <c r="X359" t="str" cm="1">
        <f t="array" ref="X359">IF(U359=0,"","{5,1,"&amp;U359-3&amp;","&amp;INDEX($E$5:$J$10,U359,V359)/10&amp;",1}")</f>
        <v>{5,1,1,5,1}</v>
      </c>
      <c r="Y359" t="str">
        <f t="array" ref="Y359">[1]!LKnum(W359:X359)</f>
        <v>{{5,1,1,299000,0}|{5,1,1,5,1}}</v>
      </c>
      <c r="Z359">
        <v>0</v>
      </c>
      <c r="AA359">
        <f t="array" ref="AA359">INT(IF(U359=0,0,INDEX($E$20:$J$25,U359,V359))+INDEX($E$20:$J$25,T359,V359))</f>
        <v>260000</v>
      </c>
      <c r="AB359" t="str" cm="1">
        <f t="array" ref="AB359">INDEX(A$5:A$10,$T359)&amp;"&lt;color=#47d110&gt;"&amp;_xlfn.CEILING.MATH(INDEX($E$5:$J$10,T359,V359)*R359,100)&amp;"&lt;/color&gt;"</f>
        <v>攻击+&lt;color=#47d110&gt;299000&lt;/color&gt;</v>
      </c>
      <c r="AC359" t="str" cm="1">
        <f t="array" ref="AC359">INDEX(B$5:B$10,$T359)&amp;"&lt;color=#47d110&gt;"&amp;_xlfn.CEILING.MATH(INDEX($E$5:$J$10,T359,V359)*R359,100)&amp;"&lt;/color&gt;"</f>
        <v>攻擊+&lt;color=#47d110&gt;299000&lt;/color&gt;</v>
      </c>
      <c r="AD359" t="str" cm="1">
        <f t="array" ref="AD359">INDEX(C$5:C$10,$T359)&amp;"&lt;color=#47d110&gt;"&amp;_xlfn.CEILING.MATH(INDEX($E$5:$J$10,T359,V359)*R359,100)&amp;"&lt;/color&gt;"</f>
        <v>ATK+&lt;color=#47d110&gt;299000&lt;/color&gt;</v>
      </c>
      <c r="AE359" t="str">
        <f t="array" ref="AE359">IF($U359=0,"",","&amp;INDEX(A$5:A$10,$U359)&amp;INDEX($E$34:$J$39,$U359,$V359))</f>
        <v>,同时攻击+&lt;color=#47d110&gt;5.0%&lt;/color&gt;</v>
      </c>
      <c r="AF359" t="str">
        <f t="array" ref="AF359">IF($U359=0,"",","&amp;INDEX(B$5:B$10,$U359)&amp;INDEX($E$34:$J$39,$U359,$V359))</f>
        <v>,同時攻擊+&lt;color=#47d110&gt;5.0%&lt;/color&gt;</v>
      </c>
      <c r="AG359" t="str">
        <f t="array" ref="AG359">IF($U359=0,"",","&amp;INDEX(C$5:C$10,$U359)&amp;INDEX($E$34:$J$39,$U359,$V359))</f>
        <v>,And ATK+&lt;color=#47d110&gt;5.0%&lt;/color&gt;</v>
      </c>
      <c r="AH359" t="str">
        <f t="shared" si="58"/>
        <v>攻击+&lt;color=#47d110&gt;299000&lt;/color&gt;,同时攻击+&lt;color=#47d110&gt;5.0%&lt;/color&gt;</v>
      </c>
      <c r="AI359" t="str">
        <f t="shared" si="59"/>
        <v>攻擊+&lt;color=#47d110&gt;299000&lt;/color&gt;,同時攻擊+&lt;color=#47d110&gt;5.0%&lt;/color&gt;</v>
      </c>
      <c r="AJ359" t="str">
        <f t="shared" si="60"/>
        <v>ATK+&lt;color=#47d110&gt;299000&lt;/color&gt;,And ATK+&lt;color=#47d110&gt;5.0%&lt;/color&gt;</v>
      </c>
      <c r="AK359">
        <v>3000024</v>
      </c>
      <c r="AL359" t="str">
        <f>_xlfn.XLOOKUP(AK359,Sheet4!$E$50:$E$118,Sheet4!$F$50:$F$118,"",)</f>
        <v>,上阵后技能冷却恢复速度提高&lt;color=#47d110&gt;30%&lt;/color&gt;持续10秒</v>
      </c>
      <c r="AM359" s="74" t="str">
        <f t="shared" si="61"/>
        <v>攻击+&lt;color=#47d110&gt;299000&lt;/color&gt;,同时攻击+&lt;color=#47d110&gt;5.0%&lt;/color&gt;,上阵后技能冷却恢复速度提高&lt;color=#47d110&gt;30%&lt;/color&gt;持续10秒</v>
      </c>
      <c r="AN359" s="74" t="str">
        <f t="shared" si="62"/>
        <v>攻擊+&lt;color=#47d110&gt;299000&lt;/color&gt;,同時攻擊+&lt;color=#47d110&gt;5.0%&lt;/color&gt;,上阵后技能冷却恢复速度提高&lt;color=#47d110&gt;30%&lt;/color&gt;持续10秒</v>
      </c>
      <c r="AO359" s="74" t="str">
        <f>AJ359&amp;_xlfn.XLOOKUP(AK359,Sheet4!$E$50:$E$118,Sheet4!$G$50:$G$118,"",)</f>
        <v>ATK+&lt;color=#47d110&gt;299000&lt;/color&gt;,And ATK+&lt;color=#47d110&gt;5.0%&lt;/color&gt;, with &lt;color=#47d110&gt;30%&lt;/color&gt; increase in skill CD recovery speed for 10 seconds</v>
      </c>
    </row>
    <row r="360" spans="12:41" x14ac:dyDescent="0.15">
      <c r="L360">
        <f t="shared" si="57"/>
        <v>60407</v>
      </c>
      <c r="M360">
        <v>7</v>
      </c>
      <c r="N360" s="79">
        <v>7</v>
      </c>
      <c r="O360" s="80">
        <v>4040</v>
      </c>
      <c r="P360" s="80">
        <v>4039</v>
      </c>
      <c r="Q360" s="80">
        <v>4038</v>
      </c>
      <c r="R360" s="124">
        <f t="shared" si="63"/>
        <v>1.1499999999999999</v>
      </c>
      <c r="S360" s="88">
        <v>40</v>
      </c>
      <c r="T360" s="89">
        <v>1</v>
      </c>
      <c r="U360" s="88">
        <v>4</v>
      </c>
      <c r="V360">
        <f t="shared" si="64"/>
        <v>6</v>
      </c>
      <c r="W360" t="str" cm="1">
        <f t="array" ref="W360">"{5,1,"&amp;T360&amp;","&amp;_xlfn.CEILING.MATH(INDEX($E$5:$J$10,T360,V360)*R360,100)&amp;",0}"</f>
        <v>{5,1,1,299000,0}</v>
      </c>
      <c r="X360" t="str" cm="1">
        <f t="array" ref="X360">IF(U360=0,"","{5,1,"&amp;U360-3&amp;","&amp;INDEX($E$5:$J$10,U360,V360)/10&amp;",1}")</f>
        <v>{5,1,1,5,1}</v>
      </c>
      <c r="Y360" t="str">
        <f t="array" ref="Y360">[1]!LKnum(W360:X360)</f>
        <v>{{5,1,1,299000,0}|{5,1,1,5,1}}</v>
      </c>
      <c r="Z360">
        <v>0</v>
      </c>
      <c r="AA360">
        <f t="array" ref="AA360">INT(IF(U360=0,0,INDEX($E$20:$J$25,U360,V360))+INDEX($E$20:$J$25,T360,V360))</f>
        <v>260000</v>
      </c>
      <c r="AB360" t="str" cm="1">
        <f t="array" ref="AB360">INDEX(A$5:A$10,$T360)&amp;"&lt;color=#47d110&gt;"&amp;_xlfn.CEILING.MATH(INDEX($E$5:$J$10,T360,V360)*R360,100)&amp;"&lt;/color&gt;"</f>
        <v>攻击+&lt;color=#47d110&gt;299000&lt;/color&gt;</v>
      </c>
      <c r="AC360" t="str" cm="1">
        <f t="array" ref="AC360">INDEX(B$5:B$10,$T360)&amp;"&lt;color=#47d110&gt;"&amp;_xlfn.CEILING.MATH(INDEX($E$5:$J$10,T360,V360)*R360,100)&amp;"&lt;/color&gt;"</f>
        <v>攻擊+&lt;color=#47d110&gt;299000&lt;/color&gt;</v>
      </c>
      <c r="AD360" t="str" cm="1">
        <f t="array" ref="AD360">INDEX(C$5:C$10,$T360)&amp;"&lt;color=#47d110&gt;"&amp;_xlfn.CEILING.MATH(INDEX($E$5:$J$10,T360,V360)*R360,100)&amp;"&lt;/color&gt;"</f>
        <v>ATK+&lt;color=#47d110&gt;299000&lt;/color&gt;</v>
      </c>
      <c r="AE360" t="str">
        <f t="array" ref="AE360">IF($U360=0,"",","&amp;INDEX(A$5:A$10,$U360)&amp;INDEX($E$34:$J$39,$U360,$V360))</f>
        <v>,同时攻击+&lt;color=#47d110&gt;5.0%&lt;/color&gt;</v>
      </c>
      <c r="AF360" t="str">
        <f t="array" ref="AF360">IF($U360=0,"",","&amp;INDEX(B$5:B$10,$U360)&amp;INDEX($E$34:$J$39,$U360,$V360))</f>
        <v>,同時攻擊+&lt;color=#47d110&gt;5.0%&lt;/color&gt;</v>
      </c>
      <c r="AG360" t="str">
        <f t="array" ref="AG360">IF($U360=0,"",","&amp;INDEX(C$5:C$10,$U360)&amp;INDEX($E$34:$J$39,$U360,$V360))</f>
        <v>,And ATK+&lt;color=#47d110&gt;5.0%&lt;/color&gt;</v>
      </c>
      <c r="AH360" t="str">
        <f t="shared" si="58"/>
        <v>攻击+&lt;color=#47d110&gt;299000&lt;/color&gt;,同时攻击+&lt;color=#47d110&gt;5.0%&lt;/color&gt;</v>
      </c>
      <c r="AI360" t="str">
        <f t="shared" si="59"/>
        <v>攻擊+&lt;color=#47d110&gt;299000&lt;/color&gt;,同時攻擊+&lt;color=#47d110&gt;5.0%&lt;/color&gt;</v>
      </c>
      <c r="AJ360" t="str">
        <f t="shared" si="60"/>
        <v>ATK+&lt;color=#47d110&gt;299000&lt;/color&gt;,And ATK+&lt;color=#47d110&gt;5.0%&lt;/color&gt;</v>
      </c>
      <c r="AK360">
        <v>3000030</v>
      </c>
      <c r="AL360" t="str">
        <f>_xlfn.XLOOKUP(AK360,Sheet4!$E$50:$E$118,Sheet4!$F$50:$F$118,"",)</f>
        <v>,伤害和治疗的暴击和暴击效果提升&lt;color=#47d110&gt;18%&lt;/color&gt;</v>
      </c>
      <c r="AM360" s="74" t="str">
        <f t="shared" si="61"/>
        <v>攻击+&lt;color=#47d110&gt;299000&lt;/color&gt;,同时攻击+&lt;color=#47d110&gt;5.0%&lt;/color&gt;,伤害和治疗的暴击和暴击效果提升&lt;color=#47d110&gt;18%&lt;/color&gt;</v>
      </c>
      <c r="AN360" s="74" t="str">
        <f t="shared" si="62"/>
        <v>攻擊+&lt;color=#47d110&gt;299000&lt;/color&gt;,同時攻擊+&lt;color=#47d110&gt;5.0%&lt;/color&gt;,伤害和治疗的暴击和暴击效果提升&lt;color=#47d110&gt;18%&lt;/color&gt;</v>
      </c>
      <c r="AO360" s="74" t="str">
        <f>AJ360&amp;_xlfn.XLOOKUP(AK360,Sheet4!$E$50:$E$118,Sheet4!$G$50:$G$118,"",)</f>
        <v>ATK+&lt;color=#47d110&gt;299000&lt;/color&gt;,And ATK+&lt;color=#47d110&gt;5.0%&lt;/color&gt;, with &lt;color=#47d110&gt;18%&lt;/color&gt; increase in CRT damange and CRT healing effects</v>
      </c>
    </row>
    <row r="361" spans="12:41" x14ac:dyDescent="0.15">
      <c r="L361">
        <f t="shared" si="57"/>
        <v>60158</v>
      </c>
      <c r="M361">
        <v>8</v>
      </c>
      <c r="N361" s="81">
        <v>8</v>
      </c>
      <c r="O361" s="80">
        <v>4023</v>
      </c>
      <c r="P361" s="80">
        <v>4016</v>
      </c>
      <c r="Q361" s="80">
        <v>4004</v>
      </c>
      <c r="R361" s="124">
        <f t="shared" si="63"/>
        <v>1.1499999999999999</v>
      </c>
      <c r="S361" s="88">
        <v>15</v>
      </c>
      <c r="T361" s="89">
        <v>1</v>
      </c>
      <c r="U361" s="88">
        <v>4</v>
      </c>
      <c r="V361">
        <f t="shared" si="64"/>
        <v>6</v>
      </c>
      <c r="W361" t="str" cm="1">
        <f t="array" ref="W361">"{5,1,"&amp;T361&amp;","&amp;_xlfn.CEILING.MATH(INDEX($E$5:$J$10,T361,V361)*R361,100)&amp;",0}"</f>
        <v>{5,1,1,299000,0}</v>
      </c>
      <c r="X361" t="str" cm="1">
        <f t="array" ref="X361">IF(U361=0,"","{5,1,"&amp;U361-3&amp;","&amp;INDEX($E$5:$J$10,U361,V361)/10&amp;",1}")</f>
        <v>{5,1,1,5,1}</v>
      </c>
      <c r="Y361" t="str">
        <f t="array" ref="Y361">[1]!LKnum(W361:X361)</f>
        <v>{{5,1,1,299000,0}|{5,1,1,5,1}}</v>
      </c>
      <c r="Z361">
        <v>0</v>
      </c>
      <c r="AA361">
        <f t="array" ref="AA361">INT(IF(U361=0,0,INDEX($E$20:$J$25,U361,V361))+INDEX($E$20:$J$25,T361,V361))</f>
        <v>260000</v>
      </c>
      <c r="AB361" t="str" cm="1">
        <f t="array" ref="AB361">INDEX(A$5:A$10,$T361)&amp;"&lt;color=#47d110&gt;"&amp;_xlfn.CEILING.MATH(INDEX($E$5:$J$10,T361,V361)*R361,100)&amp;"&lt;/color&gt;"</f>
        <v>攻击+&lt;color=#47d110&gt;299000&lt;/color&gt;</v>
      </c>
      <c r="AC361" t="str" cm="1">
        <f t="array" ref="AC361">INDEX(B$5:B$10,$T361)&amp;"&lt;color=#47d110&gt;"&amp;_xlfn.CEILING.MATH(INDEX($E$5:$J$10,T361,V361)*R361,100)&amp;"&lt;/color&gt;"</f>
        <v>攻擊+&lt;color=#47d110&gt;299000&lt;/color&gt;</v>
      </c>
      <c r="AD361" t="str" cm="1">
        <f t="array" ref="AD361">INDEX(C$5:C$10,$T361)&amp;"&lt;color=#47d110&gt;"&amp;_xlfn.CEILING.MATH(INDEX($E$5:$J$10,T361,V361)*R361,100)&amp;"&lt;/color&gt;"</f>
        <v>ATK+&lt;color=#47d110&gt;299000&lt;/color&gt;</v>
      </c>
      <c r="AE361" t="str">
        <f t="array" ref="AE361">IF($U361=0,"",","&amp;INDEX(A$5:A$10,$U361)&amp;INDEX($E$34:$J$39,$U361,$V361))</f>
        <v>,同时攻击+&lt;color=#47d110&gt;5.0%&lt;/color&gt;</v>
      </c>
      <c r="AF361" t="str">
        <f t="array" ref="AF361">IF($U361=0,"",","&amp;INDEX(B$5:B$10,$U361)&amp;INDEX($E$34:$J$39,$U361,$V361))</f>
        <v>,同時攻擊+&lt;color=#47d110&gt;5.0%&lt;/color&gt;</v>
      </c>
      <c r="AG361" t="str">
        <f t="array" ref="AG361">IF($U361=0,"",","&amp;INDEX(C$5:C$10,$U361)&amp;INDEX($E$34:$J$39,$U361,$V361))</f>
        <v>,And ATK+&lt;color=#47d110&gt;5.0%&lt;/color&gt;</v>
      </c>
      <c r="AH361" t="str">
        <f t="shared" si="58"/>
        <v>攻击+&lt;color=#47d110&gt;299000&lt;/color&gt;,同时攻击+&lt;color=#47d110&gt;5.0%&lt;/color&gt;</v>
      </c>
      <c r="AI361" t="str">
        <f t="shared" si="59"/>
        <v>攻擊+&lt;color=#47d110&gt;299000&lt;/color&gt;,同時攻擊+&lt;color=#47d110&gt;5.0%&lt;/color&gt;</v>
      </c>
      <c r="AJ361" t="str">
        <f t="shared" si="60"/>
        <v>ATK+&lt;color=#47d110&gt;299000&lt;/color&gt;,And ATK+&lt;color=#47d110&gt;5.0%&lt;/color&gt;</v>
      </c>
      <c r="AK361">
        <v>3000033</v>
      </c>
      <c r="AL361" t="str">
        <f>_xlfn.XLOOKUP(AK361,Sheet4!$E$50:$E$118,Sheet4!$F$50:$F$118,"",)</f>
        <v>,造成伤害&lt;color=#47d110&gt;12%&lt;/color&gt;为致死伤害</v>
      </c>
      <c r="AM361" s="74" t="str">
        <f t="shared" si="61"/>
        <v>攻击+&lt;color=#47d110&gt;299000&lt;/color&gt;,同时攻击+&lt;color=#47d110&gt;5.0%&lt;/color&gt;,造成伤害&lt;color=#47d110&gt;12%&lt;/color&gt;为致死伤害</v>
      </c>
      <c r="AN361" s="74" t="str">
        <f t="shared" si="62"/>
        <v>攻擊+&lt;color=#47d110&gt;299000&lt;/color&gt;,同時攻擊+&lt;color=#47d110&gt;5.0%&lt;/color&gt;,造成伤害&lt;color=#47d110&gt;12%&lt;/color&gt;为致死伤害</v>
      </c>
      <c r="AO361" s="74" t="str">
        <f>AJ361&amp;_xlfn.XLOOKUP(AK361,Sheet4!$E$50:$E$118,Sheet4!$G$50:$G$118,"",)</f>
        <v>ATK+&lt;color=#47d110&gt;299000&lt;/color&gt;,And ATK+&lt;color=#47d110&gt;5.0%&lt;/color&gt;, with &lt;color=#47d110&gt;12%&lt;/color&gt; chance of causing fatal damage</v>
      </c>
    </row>
    <row r="362" spans="12:41" x14ac:dyDescent="0.15">
      <c r="L362">
        <f t="shared" si="57"/>
        <v>60069</v>
      </c>
      <c r="M362">
        <v>9</v>
      </c>
      <c r="N362" s="79">
        <v>9</v>
      </c>
      <c r="O362" s="80">
        <v>4000</v>
      </c>
      <c r="P362" s="80">
        <v>2016</v>
      </c>
      <c r="Q362" s="80"/>
      <c r="R362" s="124">
        <f t="shared" si="63"/>
        <v>0.45</v>
      </c>
      <c r="S362" s="88">
        <v>6</v>
      </c>
      <c r="T362" s="89">
        <v>2</v>
      </c>
      <c r="U362" s="88">
        <v>0</v>
      </c>
      <c r="V362">
        <f t="shared" si="64"/>
        <v>6</v>
      </c>
      <c r="W362" t="str" cm="1">
        <f t="array" ref="W362">"{5,1,"&amp;T362&amp;","&amp;_xlfn.CEILING.MATH(INDEX($E$5:$J$10,T362,V362)*R362,100)&amp;",0}"</f>
        <v>{5,1,2,139500,0}</v>
      </c>
      <c r="X362" t="str" cm="1">
        <f t="array" ref="X362">IF(U362=0,"","{5,1,"&amp;U362-3&amp;","&amp;INDEX($E$5:$J$10,U362,V362)/10&amp;",1}")</f>
        <v/>
      </c>
      <c r="Y362" t="str">
        <f t="array" ref="Y362">[1]!LKnum(W362:X362)</f>
        <v>{{5,1,2,139500,0}}</v>
      </c>
      <c r="Z362">
        <v>0</v>
      </c>
      <c r="AA362">
        <f t="array" ref="AA362">INT(IF(U362=0,0,INDEX($E$20:$J$25,U362,V362))+INDEX($E$20:$J$25,T362,V362))</f>
        <v>465000</v>
      </c>
      <c r="AB362" t="str" cm="1">
        <f t="array" ref="AB362">INDEX(A$5:A$10,$T362)&amp;"&lt;color=#47d110&gt;"&amp;_xlfn.CEILING.MATH(INDEX($E$5:$J$10,T362,V362)*R362,100)&amp;"&lt;/color&gt;"</f>
        <v>防御+&lt;color=#47d110&gt;139500&lt;/color&gt;</v>
      </c>
      <c r="AC362" t="str" cm="1">
        <f t="array" ref="AC362">INDEX(B$5:B$10,$T362)&amp;"&lt;color=#47d110&gt;"&amp;_xlfn.CEILING.MATH(INDEX($E$5:$J$10,T362,V362)*R362,100)&amp;"&lt;/color&gt;"</f>
        <v>防禦+&lt;color=#47d110&gt;139500&lt;/color&gt;</v>
      </c>
      <c r="AD362" t="str" cm="1">
        <f t="array" ref="AD362">INDEX(C$5:C$10,$T362)&amp;"&lt;color=#47d110&gt;"&amp;_xlfn.CEILING.MATH(INDEX($E$5:$J$10,T362,V362)*R362,100)&amp;"&lt;/color&gt;"</f>
        <v>DEF+&lt;color=#47d110&gt;139500&lt;/color&gt;</v>
      </c>
      <c r="AE362" t="str">
        <f t="array" ref="AE362">IF($U362=0,"",","&amp;INDEX(A$5:A$10,$U362)&amp;INDEX($E$34:$J$39,$U362,$V362))</f>
        <v/>
      </c>
      <c r="AF362" t="str">
        <f t="array" ref="AF362">IF($U362=0,"",","&amp;INDEX(B$5:B$10,$U362)&amp;INDEX($E$34:$J$39,$U362,$V362))</f>
        <v/>
      </c>
      <c r="AG362" t="str">
        <f t="array" ref="AG362">IF($U362=0,"",","&amp;INDEX(C$5:C$10,$U362)&amp;INDEX($E$34:$J$39,$U362,$V362))</f>
        <v/>
      </c>
      <c r="AH362" t="str">
        <f t="shared" si="58"/>
        <v>防御+&lt;color=#47d110&gt;139500&lt;/color&gt;</v>
      </c>
      <c r="AI362" t="str">
        <f t="shared" si="59"/>
        <v>防禦+&lt;color=#47d110&gt;139500&lt;/color&gt;</v>
      </c>
      <c r="AJ362" t="str">
        <f t="shared" si="60"/>
        <v>DEF+&lt;color=#47d110&gt;139500&lt;/color&gt;</v>
      </c>
      <c r="AK362">
        <v>3000036</v>
      </c>
      <c r="AL362" t="str">
        <f>_xlfn.XLOOKUP(AK362,Sheet4!$E$50:$E$118,Sheet4!$F$50:$F$118,"",)</f>
        <v>,对流血目标造成伤害提高&lt;color=#47d110&gt;10%&lt;/color&gt;</v>
      </c>
      <c r="AM362" s="74" t="str">
        <f t="shared" si="61"/>
        <v>防御+&lt;color=#47d110&gt;139500&lt;/color&gt;,对流血目标造成伤害提高&lt;color=#47d110&gt;10%&lt;/color&gt;</v>
      </c>
      <c r="AN362" s="74" t="str">
        <f t="shared" si="62"/>
        <v>防禦+&lt;color=#47d110&gt;139500&lt;/color&gt;,对流血目标造成伤害提高&lt;color=#47d110&gt;10%&lt;/color&gt;</v>
      </c>
      <c r="AO362" s="74" t="str">
        <f>AJ362&amp;_xlfn.XLOOKUP(AK362,Sheet4!$E$50:$E$118,Sheet4!$G$50:$G$118,"",)</f>
        <v>DEF+&lt;color=#47d110&gt;139500&lt;/color&gt;, with &lt;color=#47d110&gt;10%&lt;/color&gt; damage increase to bleeding targets</v>
      </c>
    </row>
    <row r="363" spans="12:41" x14ac:dyDescent="0.15">
      <c r="L363">
        <f t="shared" si="57"/>
        <v>63710</v>
      </c>
      <c r="M363">
        <v>10</v>
      </c>
      <c r="N363" s="79">
        <v>10</v>
      </c>
      <c r="O363" s="80">
        <v>4036</v>
      </c>
      <c r="P363" s="80">
        <v>4027</v>
      </c>
      <c r="Q363" s="80">
        <v>4007</v>
      </c>
      <c r="R363" s="124">
        <f t="shared" si="63"/>
        <v>1.1499999999999999</v>
      </c>
      <c r="S363" s="88">
        <v>37</v>
      </c>
      <c r="T363" s="89">
        <v>3</v>
      </c>
      <c r="U363" s="88">
        <v>6</v>
      </c>
      <c r="V363">
        <f t="shared" si="64"/>
        <v>6</v>
      </c>
      <c r="W363" t="str" cm="1">
        <f t="array" ref="W363">"{5,1,"&amp;T363&amp;","&amp;_xlfn.CEILING.MATH(INDEX($E$5:$J$10,T363,V363)*R363,100)&amp;",0}"</f>
        <v>{5,1,3,2415000,0}</v>
      </c>
      <c r="X363" t="str" cm="1">
        <f t="array" ref="X363">IF(U363=0,"","{5,1,"&amp;U363-3&amp;","&amp;INDEX($E$5:$J$10,U363,V363)/10&amp;",1}")</f>
        <v>{5,1,3,5,1}</v>
      </c>
      <c r="Y363" t="str">
        <f t="array" ref="Y363">[1]!LKnum(W363:X363)</f>
        <v>{{5,1,3,2415000,0}|{5,1,3,5,1}}</v>
      </c>
      <c r="Z363">
        <v>0</v>
      </c>
      <c r="AA363">
        <f t="array" ref="AA363">INT(IF(U363=0,0,INDEX($E$20:$J$25,U363,V363))+INDEX($E$20:$J$25,T363,V363))</f>
        <v>273000</v>
      </c>
      <c r="AB363" t="str" cm="1">
        <f t="array" ref="AB363">INDEX(A$5:A$10,$T363)&amp;"&lt;color=#47d110&gt;"&amp;_xlfn.CEILING.MATH(INDEX($E$5:$J$10,T363,V363)*R363,100)&amp;"&lt;/color&gt;"</f>
        <v>血量+&lt;color=#47d110&gt;2415000&lt;/color&gt;</v>
      </c>
      <c r="AC363" t="str" cm="1">
        <f t="array" ref="AC363">INDEX(B$5:B$10,$T363)&amp;"&lt;color=#47d110&gt;"&amp;_xlfn.CEILING.MATH(INDEX($E$5:$J$10,T363,V363)*R363,100)&amp;"&lt;/color&gt;"</f>
        <v>血量+&lt;color=#47d110&gt;2415000&lt;/color&gt;</v>
      </c>
      <c r="AD363" t="str" cm="1">
        <f t="array" ref="AD363">INDEX(C$5:C$10,$T363)&amp;"&lt;color=#47d110&gt;"&amp;_xlfn.CEILING.MATH(INDEX($E$5:$J$10,T363,V363)*R363,100)&amp;"&lt;/color&gt;"</f>
        <v>HP+&lt;color=#47d110&gt;2415000&lt;/color&gt;</v>
      </c>
      <c r="AE363" t="str">
        <f t="array" ref="AE363">IF($U363=0,"",","&amp;INDEX(A$5:A$10,$U363)&amp;INDEX($E$34:$J$39,$U363,$V363))</f>
        <v>,同时血量+&lt;color=#47d110&gt;5.0%&lt;/color&gt;</v>
      </c>
      <c r="AF363" t="str">
        <f t="array" ref="AF363">IF($U363=0,"",","&amp;INDEX(B$5:B$10,$U363)&amp;INDEX($E$34:$J$39,$U363,$V363))</f>
        <v>,同時血量+&lt;color=#47d110&gt;5.0%&lt;/color&gt;</v>
      </c>
      <c r="AG363" t="str">
        <f t="array" ref="AG363">IF($U363=0,"",","&amp;INDEX(C$5:C$10,$U363)&amp;INDEX($E$34:$J$39,$U363,$V363))</f>
        <v>,And HP+&lt;color=#47d110&gt;5.0%&lt;/color&gt;</v>
      </c>
      <c r="AH363" t="str">
        <f t="shared" si="58"/>
        <v>血量+&lt;color=#47d110&gt;2415000&lt;/color&gt;,同时血量+&lt;color=#47d110&gt;5.0%&lt;/color&gt;</v>
      </c>
      <c r="AI363" t="str">
        <f t="shared" si="59"/>
        <v>血量+&lt;color=#47d110&gt;2415000&lt;/color&gt;,同時血量+&lt;color=#47d110&gt;5.0%&lt;/color&gt;</v>
      </c>
      <c r="AJ363" t="str">
        <f t="shared" si="60"/>
        <v>HP+&lt;color=#47d110&gt;2415000&lt;/color&gt;,And HP+&lt;color=#47d110&gt;5.0%&lt;/color&gt;</v>
      </c>
      <c r="AK363">
        <v>3000039</v>
      </c>
      <c r="AL363" t="str">
        <f>_xlfn.XLOOKUP(AK363,Sheet4!$E$50:$E$118,Sheet4!$F$50:$F$118,"",)</f>
        <v>,受到伤害降低&lt;color=#47d110&gt;16%&lt;/color&gt;</v>
      </c>
      <c r="AM363" s="74" t="str">
        <f t="shared" si="61"/>
        <v>血量+&lt;color=#47d110&gt;2415000&lt;/color&gt;,同时血量+&lt;color=#47d110&gt;5.0%&lt;/color&gt;,受到伤害降低&lt;color=#47d110&gt;16%&lt;/color&gt;</v>
      </c>
      <c r="AN363" s="74" t="str">
        <f t="shared" si="62"/>
        <v>血量+&lt;color=#47d110&gt;2415000&lt;/color&gt;,同時血量+&lt;color=#47d110&gt;5.0%&lt;/color&gt;,受到伤害降低&lt;color=#47d110&gt;16%&lt;/color&gt;</v>
      </c>
      <c r="AO363" s="74" t="str">
        <f>AJ363&amp;_xlfn.XLOOKUP(AK363,Sheet4!$E$50:$E$118,Sheet4!$G$50:$G$118,"",)</f>
        <v>HP+&lt;color=#47d110&gt;2415000&lt;/color&gt;,And HP+&lt;color=#47d110&gt;5.0%&lt;/color&gt;, with &lt;color=#47d110&gt;16%&lt;/color&gt; decrease in damage taken</v>
      </c>
    </row>
    <row r="364" spans="12:41" x14ac:dyDescent="0.15">
      <c r="L364">
        <f t="shared" si="57"/>
        <v>61511</v>
      </c>
      <c r="M364">
        <v>11</v>
      </c>
      <c r="N364" s="79">
        <v>11</v>
      </c>
      <c r="O364" s="80">
        <v>4038</v>
      </c>
      <c r="P364" s="80">
        <v>4025</v>
      </c>
      <c r="Q364" s="80">
        <v>4002</v>
      </c>
      <c r="R364" s="124">
        <f t="shared" si="63"/>
        <v>1.1499999999999999</v>
      </c>
      <c r="S364" s="88">
        <v>15</v>
      </c>
      <c r="T364" s="89">
        <v>3</v>
      </c>
      <c r="U364" s="88">
        <v>6</v>
      </c>
      <c r="V364">
        <f t="shared" si="64"/>
        <v>6</v>
      </c>
      <c r="W364" t="str" cm="1">
        <f t="array" ref="W364">"{5,1,"&amp;T364&amp;","&amp;_xlfn.CEILING.MATH(INDEX($E$5:$J$10,T364,V364)*R364,100)&amp;",0}"</f>
        <v>{5,1,3,2415000,0}</v>
      </c>
      <c r="X364" t="str" cm="1">
        <f t="array" ref="X364">IF(U364=0,"","{5,1,"&amp;U364-3&amp;","&amp;INDEX($E$5:$J$10,U364,V364)/10&amp;",1}")</f>
        <v>{5,1,3,5,1}</v>
      </c>
      <c r="Y364" t="str">
        <f t="array" ref="Y364">[1]!LKnum(W364:X364)</f>
        <v>{{5,1,3,2415000,0}|{5,1,3,5,1}}</v>
      </c>
      <c r="Z364">
        <v>0</v>
      </c>
      <c r="AA364">
        <f t="array" ref="AA364">INT(IF(U364=0,0,INDEX($E$20:$J$25,U364,V364))+INDEX($E$20:$J$25,T364,V364))</f>
        <v>273000</v>
      </c>
      <c r="AB364" t="str" cm="1">
        <f t="array" ref="AB364">INDEX(A$5:A$10,$T364)&amp;"&lt;color=#47d110&gt;"&amp;_xlfn.CEILING.MATH(INDEX($E$5:$J$10,T364,V364)*R364,100)&amp;"&lt;/color&gt;"</f>
        <v>血量+&lt;color=#47d110&gt;2415000&lt;/color&gt;</v>
      </c>
      <c r="AC364" t="str" cm="1">
        <f t="array" ref="AC364">INDEX(B$5:B$10,$T364)&amp;"&lt;color=#47d110&gt;"&amp;_xlfn.CEILING.MATH(INDEX($E$5:$J$10,T364,V364)*R364,100)&amp;"&lt;/color&gt;"</f>
        <v>血量+&lt;color=#47d110&gt;2415000&lt;/color&gt;</v>
      </c>
      <c r="AD364" t="str" cm="1">
        <f t="array" ref="AD364">INDEX(C$5:C$10,$T364)&amp;"&lt;color=#47d110&gt;"&amp;_xlfn.CEILING.MATH(INDEX($E$5:$J$10,T364,V364)*R364,100)&amp;"&lt;/color&gt;"</f>
        <v>HP+&lt;color=#47d110&gt;2415000&lt;/color&gt;</v>
      </c>
      <c r="AE364" t="str">
        <f t="array" ref="AE364">IF($U364=0,"",","&amp;INDEX(A$5:A$10,$U364)&amp;INDEX($E$34:$J$39,$U364,$V364))</f>
        <v>,同时血量+&lt;color=#47d110&gt;5.0%&lt;/color&gt;</v>
      </c>
      <c r="AF364" t="str">
        <f t="array" ref="AF364">IF($U364=0,"",","&amp;INDEX(B$5:B$10,$U364)&amp;INDEX($E$34:$J$39,$U364,$V364))</f>
        <v>,同時血量+&lt;color=#47d110&gt;5.0%&lt;/color&gt;</v>
      </c>
      <c r="AG364" t="str">
        <f t="array" ref="AG364">IF($U364=0,"",","&amp;INDEX(C$5:C$10,$U364)&amp;INDEX($E$34:$J$39,$U364,$V364))</f>
        <v>,And HP+&lt;color=#47d110&gt;5.0%&lt;/color&gt;</v>
      </c>
      <c r="AH364" t="str">
        <f t="shared" si="58"/>
        <v>血量+&lt;color=#47d110&gt;2415000&lt;/color&gt;,同时血量+&lt;color=#47d110&gt;5.0%&lt;/color&gt;</v>
      </c>
      <c r="AI364" t="str">
        <f t="shared" si="59"/>
        <v>血量+&lt;color=#47d110&gt;2415000&lt;/color&gt;,同時血量+&lt;color=#47d110&gt;5.0%&lt;/color&gt;</v>
      </c>
      <c r="AJ364" t="str">
        <f t="shared" si="60"/>
        <v>HP+&lt;color=#47d110&gt;2415000&lt;/color&gt;,And HP+&lt;color=#47d110&gt;5.0%&lt;/color&gt;</v>
      </c>
      <c r="AK364">
        <v>3000042</v>
      </c>
      <c r="AL364" t="str">
        <f>_xlfn.XLOOKUP(AK364,Sheet4!$E$50:$E$118,Sheet4!$F$50:$F$118,"",)</f>
        <v>,普通攻击有6%概率造成&lt;color=#47d110&gt;200%&lt;/color&gt;伤害</v>
      </c>
      <c r="AM364" s="74" t="str">
        <f t="shared" si="61"/>
        <v>血量+&lt;color=#47d110&gt;2415000&lt;/color&gt;,同时血量+&lt;color=#47d110&gt;5.0%&lt;/color&gt;,普通攻击有6%概率造成&lt;color=#47d110&gt;200%&lt;/color&gt;伤害</v>
      </c>
      <c r="AN364" s="74" t="str">
        <f t="shared" si="62"/>
        <v>血量+&lt;color=#47d110&gt;2415000&lt;/color&gt;,同時血量+&lt;color=#47d110&gt;5.0%&lt;/color&gt;,普通攻击有6%概率造成&lt;color=#47d110&gt;200%&lt;/color&gt;伤害</v>
      </c>
      <c r="AO364" s="74" t="str">
        <f>AJ364&amp;_xlfn.XLOOKUP(AK364,Sheet4!$E$50:$E$118,Sheet4!$G$50:$G$118,"",)</f>
        <v>HP+&lt;color=#47d110&gt;2415000&lt;/color&gt;,And HP+&lt;color=#47d110&gt;5.0%&lt;/color&gt;, with 6% chance of causing &lt;color=#47d110&gt;200%&lt;/color&gt; damage with basic attacks</v>
      </c>
    </row>
    <row r="365" spans="12:41" x14ac:dyDescent="0.15">
      <c r="L365">
        <f t="shared" si="57"/>
        <v>60612</v>
      </c>
      <c r="M365">
        <v>12</v>
      </c>
      <c r="N365" s="79">
        <v>12</v>
      </c>
      <c r="O365" s="80">
        <v>4030</v>
      </c>
      <c r="P365" s="80">
        <v>3008</v>
      </c>
      <c r="Q365" s="80"/>
      <c r="R365" s="124">
        <f t="shared" si="63"/>
        <v>0.7</v>
      </c>
      <c r="S365" s="88">
        <v>6</v>
      </c>
      <c r="T365" s="89">
        <v>1</v>
      </c>
      <c r="U365" s="88">
        <v>0</v>
      </c>
      <c r="V365">
        <f t="shared" si="64"/>
        <v>6</v>
      </c>
      <c r="W365" t="str" cm="1">
        <f t="array" ref="W365">"{5,1,"&amp;T365&amp;","&amp;_xlfn.CEILING.MATH(INDEX($E$5:$J$10,T365,V365)*R365,100)&amp;",0}"</f>
        <v>{5,1,1,182000,0}</v>
      </c>
      <c r="X365" t="str" cm="1">
        <f t="array" ref="X365">IF(U365=0,"","{5,1,"&amp;U365-3&amp;","&amp;INDEX($E$5:$J$10,U365,V365)/10&amp;",1}")</f>
        <v/>
      </c>
      <c r="Y365" t="str">
        <f t="array" ref="Y365">[1]!LKnum(W365:X365)</f>
        <v>{{5,1,1,182000,0}}</v>
      </c>
      <c r="Z365">
        <v>0</v>
      </c>
      <c r="AA365">
        <f t="array" ref="AA365">INT(IF(U365=0,0,INDEX($E$20:$J$25,U365,V365))+INDEX($E$20:$J$25,T365,V365))</f>
        <v>260000</v>
      </c>
      <c r="AB365" t="str" cm="1">
        <f t="array" ref="AB365">INDEX(A$5:A$10,$T365)&amp;"&lt;color=#47d110&gt;"&amp;_xlfn.CEILING.MATH(INDEX($E$5:$J$10,T365,V365)*R365,100)&amp;"&lt;/color&gt;"</f>
        <v>攻击+&lt;color=#47d110&gt;182000&lt;/color&gt;</v>
      </c>
      <c r="AC365" t="str" cm="1">
        <f t="array" ref="AC365">INDEX(B$5:B$10,$T365)&amp;"&lt;color=#47d110&gt;"&amp;_xlfn.CEILING.MATH(INDEX($E$5:$J$10,T365,V365)*R365,100)&amp;"&lt;/color&gt;"</f>
        <v>攻擊+&lt;color=#47d110&gt;182000&lt;/color&gt;</v>
      </c>
      <c r="AD365" t="str" cm="1">
        <f t="array" ref="AD365">INDEX(C$5:C$10,$T365)&amp;"&lt;color=#47d110&gt;"&amp;_xlfn.CEILING.MATH(INDEX($E$5:$J$10,T365,V365)*R365,100)&amp;"&lt;/color&gt;"</f>
        <v>ATK+&lt;color=#47d110&gt;182000&lt;/color&gt;</v>
      </c>
      <c r="AE365" t="str">
        <f t="array" ref="AE365">IF($U365=0,"",","&amp;INDEX(A$5:A$10,$U365)&amp;INDEX($E$34:$J$39,$U365,$V365))</f>
        <v/>
      </c>
      <c r="AF365" t="str">
        <f t="array" ref="AF365">IF($U365=0,"",","&amp;INDEX(B$5:B$10,$U365)&amp;INDEX($E$34:$J$39,$U365,$V365))</f>
        <v/>
      </c>
      <c r="AG365" t="str">
        <f t="array" ref="AG365">IF($U365=0,"",","&amp;INDEX(C$5:C$10,$U365)&amp;INDEX($E$34:$J$39,$U365,$V365))</f>
        <v/>
      </c>
      <c r="AH365" t="str">
        <f t="shared" si="58"/>
        <v>攻击+&lt;color=#47d110&gt;182000&lt;/color&gt;</v>
      </c>
      <c r="AI365" t="str">
        <f t="shared" si="59"/>
        <v>攻擊+&lt;color=#47d110&gt;182000&lt;/color&gt;</v>
      </c>
      <c r="AJ365" t="str">
        <f t="shared" si="60"/>
        <v>ATK+&lt;color=#47d110&gt;182000&lt;/color&gt;</v>
      </c>
      <c r="AK365">
        <v>3000045</v>
      </c>
      <c r="AL365" t="str">
        <f>_xlfn.XLOOKUP(AK365,Sheet4!$E$50:$E$118,Sheet4!$F$50:$F$118,"",)</f>
        <v>,攻击附带&lt;color=#47d110&gt;10%&lt;/color&gt;护甲穿透</v>
      </c>
      <c r="AM365" s="74" t="str">
        <f t="shared" si="61"/>
        <v>攻击+&lt;color=#47d110&gt;182000&lt;/color&gt;,攻击附带&lt;color=#47d110&gt;10%&lt;/color&gt;护甲穿透</v>
      </c>
      <c r="AN365" s="74" t="str">
        <f t="shared" si="62"/>
        <v>攻擊+&lt;color=#47d110&gt;182000&lt;/color&gt;,攻击附带&lt;color=#47d110&gt;10%&lt;/color&gt;护甲穿透</v>
      </c>
      <c r="AO365" s="74" t="str">
        <f>AJ365&amp;_xlfn.XLOOKUP(AK365,Sheet4!$E$50:$E$118,Sheet4!$G$50:$G$118,"",)</f>
        <v>ATK+&lt;color=#47d110&gt;182000&lt;/color&gt;, with &lt;color=#47d110&gt;10%&lt;/color&gt; armor penetration in attacks</v>
      </c>
    </row>
    <row r="366" spans="12:41" x14ac:dyDescent="0.15">
      <c r="L366">
        <f t="shared" si="57"/>
        <v>62113</v>
      </c>
      <c r="M366">
        <v>13</v>
      </c>
      <c r="N366" s="79">
        <v>13</v>
      </c>
      <c r="O366" s="80">
        <v>4031</v>
      </c>
      <c r="P366" s="80">
        <v>4028</v>
      </c>
      <c r="Q366" s="80"/>
      <c r="R366" s="124">
        <f t="shared" si="63"/>
        <v>0.8</v>
      </c>
      <c r="S366" s="88">
        <v>21</v>
      </c>
      <c r="T366" s="89">
        <v>2</v>
      </c>
      <c r="U366" s="88">
        <v>0</v>
      </c>
      <c r="V366">
        <f t="shared" si="64"/>
        <v>6</v>
      </c>
      <c r="W366" t="str" cm="1">
        <f t="array" ref="W366">"{5,1,"&amp;T366&amp;","&amp;_xlfn.CEILING.MATH(INDEX($E$5:$J$10,T366,V366)*R366,100)&amp;",0}"</f>
        <v>{5,1,2,248000,0}</v>
      </c>
      <c r="X366" t="str" cm="1">
        <f t="array" ref="X366">IF(U366=0,"","{5,1,"&amp;U366-3&amp;","&amp;INDEX($E$5:$J$10,U366,V366)/10&amp;",1}")</f>
        <v/>
      </c>
      <c r="Y366" t="str">
        <f t="array" ref="Y366">[1]!LKnum(W366:X366)</f>
        <v>{{5,1,2,248000,0}}</v>
      </c>
      <c r="Z366">
        <v>0</v>
      </c>
      <c r="AA366">
        <f t="array" ref="AA366">INT(IF(U366=0,0,INDEX($E$20:$J$25,U366,V366))+INDEX($E$20:$J$25,T366,V366))</f>
        <v>465000</v>
      </c>
      <c r="AB366" t="str" cm="1">
        <f t="array" ref="AB366">INDEX(A$5:A$10,$T366)&amp;"&lt;color=#47d110&gt;"&amp;_xlfn.CEILING.MATH(INDEX($E$5:$J$10,T366,V366)*R366,100)&amp;"&lt;/color&gt;"</f>
        <v>防御+&lt;color=#47d110&gt;248000&lt;/color&gt;</v>
      </c>
      <c r="AC366" t="str" cm="1">
        <f t="array" ref="AC366">INDEX(B$5:B$10,$T366)&amp;"&lt;color=#47d110&gt;"&amp;_xlfn.CEILING.MATH(INDEX($E$5:$J$10,T366,V366)*R366,100)&amp;"&lt;/color&gt;"</f>
        <v>防禦+&lt;color=#47d110&gt;248000&lt;/color&gt;</v>
      </c>
      <c r="AD366" t="str" cm="1">
        <f t="array" ref="AD366">INDEX(C$5:C$10,$T366)&amp;"&lt;color=#47d110&gt;"&amp;_xlfn.CEILING.MATH(INDEX($E$5:$J$10,T366,V366)*R366,100)&amp;"&lt;/color&gt;"</f>
        <v>DEF+&lt;color=#47d110&gt;248000&lt;/color&gt;</v>
      </c>
      <c r="AE366" t="str">
        <f t="array" ref="AE366">IF($U366=0,"",","&amp;INDEX(A$5:A$10,$U366)&amp;INDEX($E$34:$J$39,$U366,$V366))</f>
        <v/>
      </c>
      <c r="AF366" t="str">
        <f t="array" ref="AF366">IF($U366=0,"",","&amp;INDEX(B$5:B$10,$U366)&amp;INDEX($E$34:$J$39,$U366,$V366))</f>
        <v/>
      </c>
      <c r="AG366" t="str">
        <f t="array" ref="AG366">IF($U366=0,"",","&amp;INDEX(C$5:C$10,$U366)&amp;INDEX($E$34:$J$39,$U366,$V366))</f>
        <v/>
      </c>
      <c r="AH366" t="str">
        <f t="shared" si="58"/>
        <v>防御+&lt;color=#47d110&gt;248000&lt;/color&gt;</v>
      </c>
      <c r="AI366" t="str">
        <f t="shared" si="59"/>
        <v>防禦+&lt;color=#47d110&gt;248000&lt;/color&gt;</v>
      </c>
      <c r="AJ366" t="str">
        <f t="shared" si="60"/>
        <v>DEF+&lt;color=#47d110&gt;248000&lt;/color&gt;</v>
      </c>
      <c r="AK366">
        <v>3000048</v>
      </c>
      <c r="AL366" t="str">
        <f>_xlfn.XLOOKUP(AK366,Sheet4!$E$50:$E$118,Sheet4!$F$50:$F$118,"",)</f>
        <v>,对冰冻目标额外造成&lt;color=#47d110&gt;12.5%&lt;/color&gt;伤害</v>
      </c>
      <c r="AM366" s="74" t="str">
        <f t="shared" si="61"/>
        <v>防御+&lt;color=#47d110&gt;248000&lt;/color&gt;,对冰冻目标额外造成&lt;color=#47d110&gt;12.5%&lt;/color&gt;伤害</v>
      </c>
      <c r="AN366" s="74" t="str">
        <f t="shared" si="62"/>
        <v>防禦+&lt;color=#47d110&gt;248000&lt;/color&gt;,对冰冻目标额外造成&lt;color=#47d110&gt;12.5%&lt;/color&gt;伤害</v>
      </c>
      <c r="AO366" s="74" t="str">
        <f>AJ366&amp;_xlfn.XLOOKUP(AK366,Sheet4!$E$50:$E$118,Sheet4!$G$50:$G$118,"",)</f>
        <v>DEF+&lt;color=#47d110&gt;248000&lt;/color&gt;, with &lt;color=#47d110&gt;12.5%&lt;/color&gt; additional damage to frozen targets</v>
      </c>
    </row>
    <row r="367" spans="12:41" x14ac:dyDescent="0.15">
      <c r="L367">
        <f t="shared" si="57"/>
        <v>60614</v>
      </c>
      <c r="M367">
        <v>14</v>
      </c>
      <c r="N367" s="79">
        <v>14</v>
      </c>
      <c r="O367" s="80">
        <v>4022</v>
      </c>
      <c r="P367" s="80">
        <v>3010</v>
      </c>
      <c r="Q367" s="80"/>
      <c r="R367" s="124">
        <f t="shared" si="63"/>
        <v>0.6</v>
      </c>
      <c r="S367" s="88">
        <v>6</v>
      </c>
      <c r="T367" s="89">
        <v>2</v>
      </c>
      <c r="U367" s="88">
        <v>0</v>
      </c>
      <c r="V367">
        <f t="shared" si="64"/>
        <v>6</v>
      </c>
      <c r="W367" t="str" cm="1">
        <f t="array" ref="W367">"{5,1,"&amp;T367&amp;","&amp;_xlfn.CEILING.MATH(INDEX($E$5:$J$10,T367,V367)*R367,100)&amp;",0}"</f>
        <v>{5,1,2,186000,0}</v>
      </c>
      <c r="X367" t="str" cm="1">
        <f t="array" ref="X367">IF(U367=0,"","{5,1,"&amp;U367-3&amp;","&amp;INDEX($E$5:$J$10,U367,V367)/10&amp;",1}")</f>
        <v/>
      </c>
      <c r="Y367" t="str">
        <f t="array" ref="Y367">[1]!LKnum(W367:X367)</f>
        <v>{{5,1,2,186000,0}}</v>
      </c>
      <c r="Z367">
        <v>0</v>
      </c>
      <c r="AA367">
        <f t="array" ref="AA367">INT(IF(U367=0,0,INDEX($E$20:$J$25,U367,V367))+INDEX($E$20:$J$25,T367,V367))</f>
        <v>465000</v>
      </c>
      <c r="AB367" t="str" cm="1">
        <f t="array" ref="AB367">INDEX(A$5:A$10,$T367)&amp;"&lt;color=#47d110&gt;"&amp;_xlfn.CEILING.MATH(INDEX($E$5:$J$10,T367,V367)*R367,100)&amp;"&lt;/color&gt;"</f>
        <v>防御+&lt;color=#47d110&gt;186000&lt;/color&gt;</v>
      </c>
      <c r="AC367" t="str" cm="1">
        <f t="array" ref="AC367">INDEX(B$5:B$10,$T367)&amp;"&lt;color=#47d110&gt;"&amp;_xlfn.CEILING.MATH(INDEX($E$5:$J$10,T367,V367)*R367,100)&amp;"&lt;/color&gt;"</f>
        <v>防禦+&lt;color=#47d110&gt;186000&lt;/color&gt;</v>
      </c>
      <c r="AD367" t="str" cm="1">
        <f t="array" ref="AD367">INDEX(C$5:C$10,$T367)&amp;"&lt;color=#47d110&gt;"&amp;_xlfn.CEILING.MATH(INDEX($E$5:$J$10,T367,V367)*R367,100)&amp;"&lt;/color&gt;"</f>
        <v>DEF+&lt;color=#47d110&gt;186000&lt;/color&gt;</v>
      </c>
      <c r="AE367" t="str">
        <f t="array" ref="AE367">IF($U367=0,"",","&amp;INDEX(A$5:A$10,$U367)&amp;INDEX($E$34:$J$39,$U367,$V367))</f>
        <v/>
      </c>
      <c r="AF367" t="str">
        <f t="array" ref="AF367">IF($U367=0,"",","&amp;INDEX(B$5:B$10,$U367)&amp;INDEX($E$34:$J$39,$U367,$V367))</f>
        <v/>
      </c>
      <c r="AG367" t="str">
        <f t="array" ref="AG367">IF($U367=0,"",","&amp;INDEX(C$5:C$10,$U367)&amp;INDEX($E$34:$J$39,$U367,$V367))</f>
        <v/>
      </c>
      <c r="AH367" t="str">
        <f t="shared" si="58"/>
        <v>防御+&lt;color=#47d110&gt;186000&lt;/color&gt;</v>
      </c>
      <c r="AI367" t="str">
        <f t="shared" si="59"/>
        <v>防禦+&lt;color=#47d110&gt;186000&lt;/color&gt;</v>
      </c>
      <c r="AJ367" t="str">
        <f t="shared" si="60"/>
        <v>DEF+&lt;color=#47d110&gt;186000&lt;/color&gt;</v>
      </c>
      <c r="AK367">
        <v>3000051</v>
      </c>
      <c r="AL367" t="str">
        <f>_xlfn.XLOOKUP(AK367,Sheet4!$E$50:$E$118,Sheet4!$F$50:$F$118,"",)</f>
        <v>,首次血量低于50%时获得&lt;color=#47d110&gt;10%&lt;/color&gt;生命护盾</v>
      </c>
      <c r="AM367" s="74" t="str">
        <f t="shared" si="61"/>
        <v>防御+&lt;color=#47d110&gt;186000&lt;/color&gt;,首次血量低于50%时获得&lt;color=#47d110&gt;10%&lt;/color&gt;生命护盾</v>
      </c>
      <c r="AN367" s="74" t="str">
        <f t="shared" si="62"/>
        <v>防禦+&lt;color=#47d110&gt;186000&lt;/color&gt;,首次血量低于50%时获得&lt;color=#47d110&gt;10%&lt;/color&gt;生命护盾</v>
      </c>
      <c r="AO367" s="74" t="str">
        <f>AJ367&amp;_xlfn.XLOOKUP(AK367,Sheet4!$E$50:$E$118,Sheet4!$G$50:$G$118,"",)</f>
        <v>DEF+&lt;color=#47d110&gt;186000&lt;/color&gt;, with a &lt;color=#47d110&gt;10%&lt;/color&gt; lifeshield received for players below 50% for the first time</v>
      </c>
    </row>
    <row r="368" spans="12:41" x14ac:dyDescent="0.15">
      <c r="L368">
        <f t="shared" si="57"/>
        <v>61515</v>
      </c>
      <c r="M368">
        <v>15</v>
      </c>
      <c r="N368" s="79">
        <v>15</v>
      </c>
      <c r="O368" s="80">
        <v>4033</v>
      </c>
      <c r="P368" s="80">
        <v>4030</v>
      </c>
      <c r="Q368" s="80">
        <v>4021</v>
      </c>
      <c r="R368" s="124">
        <f t="shared" si="63"/>
        <v>1.1499999999999999</v>
      </c>
      <c r="S368" s="88">
        <v>15</v>
      </c>
      <c r="T368" s="89">
        <v>1</v>
      </c>
      <c r="U368" s="88">
        <v>4</v>
      </c>
      <c r="V368">
        <f t="shared" si="64"/>
        <v>6</v>
      </c>
      <c r="W368" t="str" cm="1">
        <f t="array" ref="W368">"{5,1,"&amp;T368&amp;","&amp;_xlfn.CEILING.MATH(INDEX($E$5:$J$10,T368,V368)*R368,100)&amp;",0}"</f>
        <v>{5,1,1,299000,0}</v>
      </c>
      <c r="X368" t="str" cm="1">
        <f t="array" ref="X368">IF(U368=0,"","{5,1,"&amp;U368-3&amp;","&amp;INDEX($E$5:$J$10,U368,V368)/10&amp;",1}")</f>
        <v>{5,1,1,5,1}</v>
      </c>
      <c r="Y368" t="str">
        <f t="array" ref="Y368">[1]!LKnum(W368:X368)</f>
        <v>{{5,1,1,299000,0}|{5,1,1,5,1}}</v>
      </c>
      <c r="Z368">
        <v>0</v>
      </c>
      <c r="AA368">
        <f t="array" ref="AA368">INT(IF(U368=0,0,INDEX($E$20:$J$25,U368,V368))+INDEX($E$20:$J$25,T368,V368))</f>
        <v>260000</v>
      </c>
      <c r="AB368" t="str" cm="1">
        <f t="array" ref="AB368">INDEX(A$5:A$10,$T368)&amp;"&lt;color=#47d110&gt;"&amp;_xlfn.CEILING.MATH(INDEX($E$5:$J$10,T368,V368)*R368,100)&amp;"&lt;/color&gt;"</f>
        <v>攻击+&lt;color=#47d110&gt;299000&lt;/color&gt;</v>
      </c>
      <c r="AC368" t="str" cm="1">
        <f t="array" ref="AC368">INDEX(B$5:B$10,$T368)&amp;"&lt;color=#47d110&gt;"&amp;_xlfn.CEILING.MATH(INDEX($E$5:$J$10,T368,V368)*R368,100)&amp;"&lt;/color&gt;"</f>
        <v>攻擊+&lt;color=#47d110&gt;299000&lt;/color&gt;</v>
      </c>
      <c r="AD368" t="str" cm="1">
        <f t="array" ref="AD368">INDEX(C$5:C$10,$T368)&amp;"&lt;color=#47d110&gt;"&amp;_xlfn.CEILING.MATH(INDEX($E$5:$J$10,T368,V368)*R368,100)&amp;"&lt;/color&gt;"</f>
        <v>ATK+&lt;color=#47d110&gt;299000&lt;/color&gt;</v>
      </c>
      <c r="AE368" t="str">
        <f t="array" ref="AE368">IF($U368=0,"",","&amp;INDEX(A$5:A$10,$U368)&amp;INDEX($E$34:$J$39,$U368,$V368))</f>
        <v>,同时攻击+&lt;color=#47d110&gt;5.0%&lt;/color&gt;</v>
      </c>
      <c r="AF368" t="str">
        <f t="array" ref="AF368">IF($U368=0,"",","&amp;INDEX(B$5:B$10,$U368)&amp;INDEX($E$34:$J$39,$U368,$V368))</f>
        <v>,同時攻擊+&lt;color=#47d110&gt;5.0%&lt;/color&gt;</v>
      </c>
      <c r="AG368" t="str">
        <f t="array" ref="AG368">IF($U368=0,"",","&amp;INDEX(C$5:C$10,$U368)&amp;INDEX($E$34:$J$39,$U368,$V368))</f>
        <v>,And ATK+&lt;color=#47d110&gt;5.0%&lt;/color&gt;</v>
      </c>
      <c r="AH368" t="str">
        <f t="shared" si="58"/>
        <v>攻击+&lt;color=#47d110&gt;299000&lt;/color&gt;,同时攻击+&lt;color=#47d110&gt;5.0%&lt;/color&gt;</v>
      </c>
      <c r="AI368" t="str">
        <f t="shared" si="59"/>
        <v>攻擊+&lt;color=#47d110&gt;299000&lt;/color&gt;,同時攻擊+&lt;color=#47d110&gt;5.0%&lt;/color&gt;</v>
      </c>
      <c r="AJ368" t="str">
        <f t="shared" si="60"/>
        <v>ATK+&lt;color=#47d110&gt;299000&lt;/color&gt;,And ATK+&lt;color=#47d110&gt;5.0%&lt;/color&gt;</v>
      </c>
      <c r="AK368">
        <v>3000054</v>
      </c>
      <c r="AL368" t="str">
        <f>_xlfn.XLOOKUP(AK368,Sheet4!$E$50:$E$118,Sheet4!$F$50:$F$118,"",)</f>
        <v>,攻击有8%概率减少&lt;color=#47d110&gt;1.4&lt;/color&gt;秒必杀技冷却时间</v>
      </c>
      <c r="AM368" s="74" t="str">
        <f t="shared" si="61"/>
        <v>攻击+&lt;color=#47d110&gt;299000&lt;/color&gt;,同时攻击+&lt;color=#47d110&gt;5.0%&lt;/color&gt;,攻击有8%概率减少&lt;color=#47d110&gt;1.4&lt;/color&gt;秒必杀技冷却时间</v>
      </c>
      <c r="AN368" s="74" t="str">
        <f t="shared" si="62"/>
        <v>攻擊+&lt;color=#47d110&gt;299000&lt;/color&gt;,同時攻擊+&lt;color=#47d110&gt;5.0%&lt;/color&gt;,攻击有8%概率减少&lt;color=#47d110&gt;1.4&lt;/color&gt;秒必杀技冷却时间</v>
      </c>
      <c r="AO368" s="74" t="str">
        <f>AJ368&amp;_xlfn.XLOOKUP(AK368,Sheet4!$E$50:$E$118,Sheet4!$G$50:$G$118,"",)</f>
        <v>ATK+&lt;color=#47d110&gt;299000&lt;/color&gt;,And ATK+&lt;color=#47d110&gt;5.0%&lt;/color&gt;, with 8% chance of reducing Ultimate CD by &lt;color=#47d110&gt;1.4&lt;/color&gt; second</v>
      </c>
    </row>
    <row r="369" spans="12:41" x14ac:dyDescent="0.15">
      <c r="L369">
        <f t="shared" si="57"/>
        <v>63716</v>
      </c>
      <c r="M369">
        <v>16</v>
      </c>
      <c r="N369" s="79">
        <v>16</v>
      </c>
      <c r="O369" s="129">
        <v>4035</v>
      </c>
      <c r="P369" s="129">
        <v>4026</v>
      </c>
      <c r="Q369" s="129">
        <v>4019</v>
      </c>
      <c r="R369" s="124">
        <f t="shared" si="63"/>
        <v>1.1499999999999999</v>
      </c>
      <c r="S369" s="88">
        <v>37</v>
      </c>
      <c r="T369" s="128">
        <v>1</v>
      </c>
      <c r="U369" s="131">
        <v>4</v>
      </c>
      <c r="V369">
        <f t="shared" si="64"/>
        <v>6</v>
      </c>
      <c r="W369" t="str" cm="1">
        <f t="array" ref="W369">"{5,1,"&amp;T369&amp;","&amp;_xlfn.CEILING.MATH(INDEX($E$5:$J$10,T369,V369)*R369,100)&amp;",0}"</f>
        <v>{5,1,1,299000,0}</v>
      </c>
      <c r="X369" t="str" cm="1">
        <f t="array" ref="X369">IF(U369=0,"","{5,1,"&amp;U369-3&amp;","&amp;INDEX($E$5:$J$10,U369,V369)/10&amp;",1}")</f>
        <v>{5,1,1,5,1}</v>
      </c>
      <c r="Y369" t="str">
        <f t="array" ref="Y369">[1]!LKnum(W369:X369)</f>
        <v>{{5,1,1,299000,0}|{5,1,1,5,1}}</v>
      </c>
      <c r="Z369">
        <v>0</v>
      </c>
      <c r="AA369">
        <f t="array" ref="AA369">INT(IF(U369=0,0,INDEX($E$20:$J$25,U369,V369))+INDEX($E$20:$J$25,T369,V369))</f>
        <v>260000</v>
      </c>
      <c r="AB369" t="str" cm="1">
        <f t="array" ref="AB369">INDEX(A$5:A$10,$T369)&amp;"&lt;color=#47d110&gt;"&amp;_xlfn.CEILING.MATH(INDEX($E$5:$J$10,T369,V369)*R369,100)&amp;"&lt;/color&gt;"</f>
        <v>攻击+&lt;color=#47d110&gt;299000&lt;/color&gt;</v>
      </c>
      <c r="AC369" t="str" cm="1">
        <f t="array" ref="AC369">INDEX(B$5:B$10,$T369)&amp;"&lt;color=#47d110&gt;"&amp;_xlfn.CEILING.MATH(INDEX($E$5:$J$10,T369,V369)*R369,100)&amp;"&lt;/color&gt;"</f>
        <v>攻擊+&lt;color=#47d110&gt;299000&lt;/color&gt;</v>
      </c>
      <c r="AD369" t="str" cm="1">
        <f t="array" ref="AD369">INDEX(C$5:C$10,$T369)&amp;"&lt;color=#47d110&gt;"&amp;_xlfn.CEILING.MATH(INDEX($E$5:$J$10,T369,V369)*R369,100)&amp;"&lt;/color&gt;"</f>
        <v>ATK+&lt;color=#47d110&gt;299000&lt;/color&gt;</v>
      </c>
      <c r="AE369" t="str">
        <f t="array" ref="AE369">IF($U369=0,"",","&amp;INDEX(A$5:A$10,$U369)&amp;INDEX($E$34:$J$39,$U369,$V369))</f>
        <v>,同时攻击+&lt;color=#47d110&gt;5.0%&lt;/color&gt;</v>
      </c>
      <c r="AF369" t="str">
        <f t="array" ref="AF369">IF($U369=0,"",","&amp;INDEX(B$5:B$10,$U369)&amp;INDEX($E$34:$J$39,$U369,$V369))</f>
        <v>,同時攻擊+&lt;color=#47d110&gt;5.0%&lt;/color&gt;</v>
      </c>
      <c r="AG369" t="str">
        <f t="array" ref="AG369">IF($U369=0,"",","&amp;INDEX(C$5:C$10,$U369)&amp;INDEX($E$34:$J$39,$U369,$V369))</f>
        <v>,And ATK+&lt;color=#47d110&gt;5.0%&lt;/color&gt;</v>
      </c>
      <c r="AH369" t="str">
        <f t="shared" si="58"/>
        <v>攻击+&lt;color=#47d110&gt;299000&lt;/color&gt;,同时攻击+&lt;color=#47d110&gt;5.0%&lt;/color&gt;</v>
      </c>
      <c r="AI369" t="str">
        <f t="shared" si="59"/>
        <v>攻擊+&lt;color=#47d110&gt;299000&lt;/color&gt;,同時攻擊+&lt;color=#47d110&gt;5.0%&lt;/color&gt;</v>
      </c>
      <c r="AJ369" t="str">
        <f t="shared" si="60"/>
        <v>ATK+&lt;color=#47d110&gt;299000&lt;/color&gt;,And ATK+&lt;color=#47d110&gt;5.0%&lt;/color&gt;</v>
      </c>
      <c r="AK369">
        <v>3000057</v>
      </c>
      <c r="AL369" t="str">
        <f>_xlfn.XLOOKUP(AK369,Sheet4!$E$50:$E$118,Sheet4!$F$50:$F$118,"",)</f>
        <v>,击败目标后回复&lt;color=#47d110&gt;16%&lt;/color&gt;生命值</v>
      </c>
      <c r="AM369" s="74" t="str">
        <f t="shared" si="61"/>
        <v>攻击+&lt;color=#47d110&gt;299000&lt;/color&gt;,同时攻击+&lt;color=#47d110&gt;5.0%&lt;/color&gt;,击败目标后回复&lt;color=#47d110&gt;16%&lt;/color&gt;生命值</v>
      </c>
      <c r="AN369" s="74" t="str">
        <f t="shared" si="62"/>
        <v>攻擊+&lt;color=#47d110&gt;299000&lt;/color&gt;,同時攻擊+&lt;color=#47d110&gt;5.0%&lt;/color&gt;,击败目标后回复&lt;color=#47d110&gt;16%&lt;/color&gt;生命值</v>
      </c>
      <c r="AO369" s="74" t="str">
        <f>AJ369&amp;_xlfn.XLOOKUP(AK369,Sheet4!$E$50:$E$118,Sheet4!$G$50:$G$118,"",)</f>
        <v>ATK+&lt;color=#47d110&gt;299000&lt;/color&gt;,And ATK+&lt;color=#47d110&gt;5.0%&lt;/color&gt;, with &lt;color=#47d110&gt;16%&lt;/color&gt; HP recovery after defeating targets</v>
      </c>
    </row>
    <row r="370" spans="12:41" x14ac:dyDescent="0.15">
      <c r="L370">
        <f t="shared" si="57"/>
        <v>62117</v>
      </c>
      <c r="M370">
        <v>17</v>
      </c>
      <c r="N370" s="79">
        <v>17</v>
      </c>
      <c r="O370" s="80">
        <v>4019</v>
      </c>
      <c r="P370" s="80">
        <v>4012</v>
      </c>
      <c r="Q370" s="80"/>
      <c r="R370" s="124">
        <f t="shared" si="63"/>
        <v>0.9</v>
      </c>
      <c r="S370" s="88">
        <v>21</v>
      </c>
      <c r="T370" s="89">
        <v>2</v>
      </c>
      <c r="U370" s="88">
        <v>0</v>
      </c>
      <c r="V370">
        <f t="shared" si="64"/>
        <v>6</v>
      </c>
      <c r="W370" t="str" cm="1">
        <f t="array" ref="W370">"{5,1,"&amp;T370&amp;","&amp;_xlfn.CEILING.MATH(INDEX($E$5:$J$10,T370,V370)*R370,100)&amp;",0}"</f>
        <v>{5,1,2,279000,0}</v>
      </c>
      <c r="X370" t="str" cm="1">
        <f t="array" ref="X370">IF(U370=0,"","{5,1,"&amp;U370-3&amp;","&amp;INDEX($E$5:$J$10,U370,V370)/10&amp;",1}")</f>
        <v/>
      </c>
      <c r="Y370" t="str">
        <f t="array" ref="Y370">[1]!LKnum(W370:X370)</f>
        <v>{{5,1,2,279000,0}}</v>
      </c>
      <c r="Z370">
        <v>0</v>
      </c>
      <c r="AA370">
        <f t="array" ref="AA370">INT(IF(U370=0,0,INDEX($E$20:$J$25,U370,V370))+INDEX($E$20:$J$25,T370,V370))</f>
        <v>465000</v>
      </c>
      <c r="AB370" t="str" cm="1">
        <f t="array" ref="AB370">INDEX(A$5:A$10,$T370)&amp;"&lt;color=#47d110&gt;"&amp;_xlfn.CEILING.MATH(INDEX($E$5:$J$10,T370,V370)*R370,100)&amp;"&lt;/color&gt;"</f>
        <v>防御+&lt;color=#47d110&gt;279000&lt;/color&gt;</v>
      </c>
      <c r="AC370" t="str" cm="1">
        <f t="array" ref="AC370">INDEX(B$5:B$10,$T370)&amp;"&lt;color=#47d110&gt;"&amp;_xlfn.CEILING.MATH(INDEX($E$5:$J$10,T370,V370)*R370,100)&amp;"&lt;/color&gt;"</f>
        <v>防禦+&lt;color=#47d110&gt;279000&lt;/color&gt;</v>
      </c>
      <c r="AD370" t="str" cm="1">
        <f t="array" ref="AD370">INDEX(C$5:C$10,$T370)&amp;"&lt;color=#47d110&gt;"&amp;_xlfn.CEILING.MATH(INDEX($E$5:$J$10,T370,V370)*R370,100)&amp;"&lt;/color&gt;"</f>
        <v>DEF+&lt;color=#47d110&gt;279000&lt;/color&gt;</v>
      </c>
      <c r="AE370" t="str">
        <f t="array" ref="AE370">IF($U370=0,"",","&amp;INDEX(A$5:A$10,$U370)&amp;INDEX($E$34:$J$39,$U370,$V370))</f>
        <v/>
      </c>
      <c r="AF370" t="str">
        <f t="array" ref="AF370">IF($U370=0,"",","&amp;INDEX(B$5:B$10,$U370)&amp;INDEX($E$34:$J$39,$U370,$V370))</f>
        <v/>
      </c>
      <c r="AG370" t="str">
        <f t="array" ref="AG370">IF($U370=0,"",","&amp;INDEX(C$5:C$10,$U370)&amp;INDEX($E$34:$J$39,$U370,$V370))</f>
        <v/>
      </c>
      <c r="AH370" t="str">
        <f t="shared" si="58"/>
        <v>防御+&lt;color=#47d110&gt;279000&lt;/color&gt;</v>
      </c>
      <c r="AI370" t="str">
        <f t="shared" si="59"/>
        <v>防禦+&lt;color=#47d110&gt;279000&lt;/color&gt;</v>
      </c>
      <c r="AJ370" t="str">
        <f t="shared" si="60"/>
        <v>DEF+&lt;color=#47d110&gt;279000&lt;/color&gt;</v>
      </c>
      <c r="AK370">
        <v>3000060</v>
      </c>
      <c r="AL370" t="str">
        <f>_xlfn.XLOOKUP(AK370,Sheet4!$E$50:$E$118,Sheet4!$F$50:$F$118,"",)</f>
        <v>,受到控制效果降低30%，吸血效果提高&lt;color=#47d110&gt;12%&lt;/color&gt;</v>
      </c>
      <c r="AM370" s="74" t="str">
        <f t="shared" si="61"/>
        <v>防御+&lt;color=#47d110&gt;279000&lt;/color&gt;,受到控制效果降低30%，吸血效果提高&lt;color=#47d110&gt;12%&lt;/color&gt;</v>
      </c>
      <c r="AN370" s="74" t="str">
        <f t="shared" si="62"/>
        <v>防禦+&lt;color=#47d110&gt;279000&lt;/color&gt;,受到控制效果降低30%，吸血效果提高&lt;color=#47d110&gt;12%&lt;/color&gt;</v>
      </c>
      <c r="AO370" s="74" t="str">
        <f>AJ370&amp;_xlfn.XLOOKUP(AK370,Sheet4!$E$50:$E$118,Sheet4!$G$50:$G$118,"",)</f>
        <v>DEF+&lt;color=#47d110&gt;279000&lt;/color&gt;, with 30% reduction in control effects and &lt;color=#47d110&gt;12%&lt;/color&gt; increase in lifesteal effects</v>
      </c>
    </row>
    <row r="371" spans="12:41" x14ac:dyDescent="0.15">
      <c r="L371">
        <f t="shared" si="57"/>
        <v>63218</v>
      </c>
      <c r="M371">
        <v>18</v>
      </c>
      <c r="N371" s="79">
        <v>18</v>
      </c>
      <c r="O371" s="80">
        <v>4036</v>
      </c>
      <c r="P371" s="80">
        <v>4014</v>
      </c>
      <c r="Q371" s="80"/>
      <c r="R371" s="124">
        <f t="shared" si="63"/>
        <v>0.9</v>
      </c>
      <c r="S371" s="88">
        <v>32</v>
      </c>
      <c r="T371" s="89">
        <v>2</v>
      </c>
      <c r="U371" s="88">
        <v>0</v>
      </c>
      <c r="V371">
        <f t="shared" si="64"/>
        <v>6</v>
      </c>
      <c r="W371" t="str" cm="1">
        <f t="array" ref="W371">"{5,1,"&amp;T371&amp;","&amp;_xlfn.CEILING.MATH(INDEX($E$5:$J$10,T371,V371)*R371,100)&amp;",0}"</f>
        <v>{5,1,2,279000,0}</v>
      </c>
      <c r="X371" t="str" cm="1">
        <f t="array" ref="X371">IF(U371=0,"","{5,1,"&amp;U371-3&amp;","&amp;INDEX($E$5:$J$10,U371,V371)/10&amp;",1}")</f>
        <v/>
      </c>
      <c r="Y371" t="str">
        <f t="array" ref="Y371">[1]!LKnum(W371:X371)</f>
        <v>{{5,1,2,279000,0}}</v>
      </c>
      <c r="Z371">
        <v>0</v>
      </c>
      <c r="AA371">
        <f t="array" ref="AA371">INT(IF(U371=0,0,INDEX($E$20:$J$25,U371,V371))+INDEX($E$20:$J$25,T371,V371))</f>
        <v>465000</v>
      </c>
      <c r="AB371" t="str" cm="1">
        <f t="array" ref="AB371">INDEX(A$5:A$10,$T371)&amp;"&lt;color=#47d110&gt;"&amp;_xlfn.CEILING.MATH(INDEX($E$5:$J$10,T371,V371)*R371,100)&amp;"&lt;/color&gt;"</f>
        <v>防御+&lt;color=#47d110&gt;279000&lt;/color&gt;</v>
      </c>
      <c r="AC371" t="str" cm="1">
        <f t="array" ref="AC371">INDEX(B$5:B$10,$T371)&amp;"&lt;color=#47d110&gt;"&amp;_xlfn.CEILING.MATH(INDEX($E$5:$J$10,T371,V371)*R371,100)&amp;"&lt;/color&gt;"</f>
        <v>防禦+&lt;color=#47d110&gt;279000&lt;/color&gt;</v>
      </c>
      <c r="AD371" t="str" cm="1">
        <f t="array" ref="AD371">INDEX(C$5:C$10,$T371)&amp;"&lt;color=#47d110&gt;"&amp;_xlfn.CEILING.MATH(INDEX($E$5:$J$10,T371,V371)*R371,100)&amp;"&lt;/color&gt;"</f>
        <v>DEF+&lt;color=#47d110&gt;279000&lt;/color&gt;</v>
      </c>
      <c r="AE371" t="str">
        <f t="array" ref="AE371">IF($U371=0,"",","&amp;INDEX(A$5:A$10,$U371)&amp;INDEX($E$34:$J$39,$U371,$V371))</f>
        <v/>
      </c>
      <c r="AF371" t="str">
        <f t="array" ref="AF371">IF($U371=0,"",","&amp;INDEX(B$5:B$10,$U371)&amp;INDEX($E$34:$J$39,$U371,$V371))</f>
        <v/>
      </c>
      <c r="AG371" t="str">
        <f t="array" ref="AG371">IF($U371=0,"",","&amp;INDEX(C$5:C$10,$U371)&amp;INDEX($E$34:$J$39,$U371,$V371))</f>
        <v/>
      </c>
      <c r="AH371" t="str">
        <f t="shared" si="58"/>
        <v>防御+&lt;color=#47d110&gt;279000&lt;/color&gt;</v>
      </c>
      <c r="AI371" t="str">
        <f t="shared" si="59"/>
        <v>防禦+&lt;color=#47d110&gt;279000&lt;/color&gt;</v>
      </c>
      <c r="AJ371" t="str">
        <f t="shared" si="60"/>
        <v>DEF+&lt;color=#47d110&gt;279000&lt;/color&gt;</v>
      </c>
      <c r="AK371">
        <v>3000063</v>
      </c>
      <c r="AL371" t="str">
        <f>_xlfn.XLOOKUP(AK371,Sheet4!$E$50:$E$118,Sheet4!$F$50:$F$118,"",)</f>
        <v>,每2秒恢复&lt;color=#47d110&gt;3%&lt;/color&gt;生命上限血量</v>
      </c>
      <c r="AM371" s="74" t="str">
        <f t="shared" si="61"/>
        <v>防御+&lt;color=#47d110&gt;279000&lt;/color&gt;,每2秒恢复&lt;color=#47d110&gt;3%&lt;/color&gt;生命上限血量</v>
      </c>
      <c r="AN371" s="74" t="str">
        <f t="shared" si="62"/>
        <v>防禦+&lt;color=#47d110&gt;279000&lt;/color&gt;,每2秒恢复&lt;color=#47d110&gt;3%&lt;/color&gt;生命上限血量</v>
      </c>
      <c r="AO371" s="74" t="str">
        <f>AJ371&amp;_xlfn.XLOOKUP(AK371,Sheet4!$E$50:$E$118,Sheet4!$G$50:$G$118,"",)</f>
        <v>DEF+&lt;color=#47d110&gt;279000&lt;/color&gt;, with &lt;color=#47d110&gt;3%&lt;/color&gt; Max HP recovery every 2 seconds</v>
      </c>
    </row>
    <row r="372" spans="12:41" x14ac:dyDescent="0.15">
      <c r="L372">
        <f t="shared" si="57"/>
        <v>60219</v>
      </c>
      <c r="M372">
        <v>19</v>
      </c>
      <c r="N372" s="79">
        <v>19</v>
      </c>
      <c r="O372" s="80">
        <v>3015</v>
      </c>
      <c r="P372" s="80">
        <v>3013</v>
      </c>
      <c r="Q372" s="80"/>
      <c r="R372" s="124">
        <f t="shared" si="63"/>
        <v>0.45</v>
      </c>
      <c r="S372" s="88">
        <v>2</v>
      </c>
      <c r="T372" s="89">
        <v>2</v>
      </c>
      <c r="U372" s="88">
        <v>0</v>
      </c>
      <c r="V372">
        <f t="shared" si="64"/>
        <v>6</v>
      </c>
      <c r="W372" t="str" cm="1">
        <f t="array" ref="W372">"{5,1,"&amp;T372&amp;","&amp;_xlfn.CEILING.MATH(INDEX($E$5:$J$10,T372,V372)*R372,100)&amp;",0}"</f>
        <v>{5,1,2,139500,0}</v>
      </c>
      <c r="X372" t="str" cm="1">
        <f t="array" ref="X372">IF(U372=0,"","{5,1,"&amp;U372-3&amp;","&amp;INDEX($E$5:$J$10,U372,V372)/10&amp;",1}")</f>
        <v/>
      </c>
      <c r="Y372" t="str">
        <f t="array" ref="Y372">[1]!LKnum(W372:X372)</f>
        <v>{{5,1,2,139500,0}}</v>
      </c>
      <c r="Z372">
        <v>0</v>
      </c>
      <c r="AA372">
        <f t="array" ref="AA372">INT(IF(U372=0,0,INDEX($E$20:$J$25,U372,V372))+INDEX($E$20:$J$25,T372,V372))</f>
        <v>465000</v>
      </c>
      <c r="AB372" t="str" cm="1">
        <f t="array" ref="AB372">INDEX(A$5:A$10,$T372)&amp;"&lt;color=#47d110&gt;"&amp;_xlfn.CEILING.MATH(INDEX($E$5:$J$10,T372,V372)*R372,100)&amp;"&lt;/color&gt;"</f>
        <v>防御+&lt;color=#47d110&gt;139500&lt;/color&gt;</v>
      </c>
      <c r="AC372" t="str" cm="1">
        <f t="array" ref="AC372">INDEX(B$5:B$10,$T372)&amp;"&lt;color=#47d110&gt;"&amp;_xlfn.CEILING.MATH(INDEX($E$5:$J$10,T372,V372)*R372,100)&amp;"&lt;/color&gt;"</f>
        <v>防禦+&lt;color=#47d110&gt;139500&lt;/color&gt;</v>
      </c>
      <c r="AD372" t="str" cm="1">
        <f t="array" ref="AD372">INDEX(C$5:C$10,$T372)&amp;"&lt;color=#47d110&gt;"&amp;_xlfn.CEILING.MATH(INDEX($E$5:$J$10,T372,V372)*R372,100)&amp;"&lt;/color&gt;"</f>
        <v>DEF+&lt;color=#47d110&gt;139500&lt;/color&gt;</v>
      </c>
      <c r="AE372" t="str">
        <f t="array" ref="AE372">IF($U372=0,"",","&amp;INDEX(A$5:A$10,$U372)&amp;INDEX($E$34:$J$39,$U372,$V372))</f>
        <v/>
      </c>
      <c r="AF372" t="str">
        <f t="array" ref="AF372">IF($U372=0,"",","&amp;INDEX(B$5:B$10,$U372)&amp;INDEX($E$34:$J$39,$U372,$V372))</f>
        <v/>
      </c>
      <c r="AG372" t="str">
        <f t="array" ref="AG372">IF($U372=0,"",","&amp;INDEX(C$5:C$10,$U372)&amp;INDEX($E$34:$J$39,$U372,$V372))</f>
        <v/>
      </c>
      <c r="AH372" t="str">
        <f t="shared" si="58"/>
        <v>防御+&lt;color=#47d110&gt;139500&lt;/color&gt;</v>
      </c>
      <c r="AI372" t="str">
        <f t="shared" si="59"/>
        <v>防禦+&lt;color=#47d110&gt;139500&lt;/color&gt;</v>
      </c>
      <c r="AJ372" t="str">
        <f t="shared" si="60"/>
        <v>DEF+&lt;color=#47d110&gt;139500&lt;/color&gt;</v>
      </c>
      <c r="AK372">
        <v>3000066</v>
      </c>
      <c r="AL372" t="str">
        <f>_xlfn.XLOOKUP(AK372,Sheet4!$E$50:$E$118,Sheet4!$F$50:$F$118,"",)</f>
        <v>,血量上限提高&lt;color=#47d110&gt;7%&lt;/color&gt;</v>
      </c>
      <c r="AM372" s="74" t="str">
        <f t="shared" si="61"/>
        <v>防御+&lt;color=#47d110&gt;139500&lt;/color&gt;,血量上限提高&lt;color=#47d110&gt;7%&lt;/color&gt;</v>
      </c>
      <c r="AN372" s="74" t="str">
        <f t="shared" si="62"/>
        <v>防禦+&lt;color=#47d110&gt;139500&lt;/color&gt;,血量上限提高&lt;color=#47d110&gt;7%&lt;/color&gt;</v>
      </c>
      <c r="AO372" s="74" t="str">
        <f>AJ372&amp;_xlfn.XLOOKUP(AK372,Sheet4!$E$50:$E$118,Sheet4!$G$50:$G$118,"",)</f>
        <v>DEF+&lt;color=#47d110&gt;139500&lt;/color&gt;, with &lt;color=#47d110&gt;7%&lt;/color&gt; increase in Max HP</v>
      </c>
    </row>
    <row r="373" spans="12:41" x14ac:dyDescent="0.15">
      <c r="L373">
        <f t="shared" si="57"/>
        <v>60220</v>
      </c>
      <c r="M373">
        <v>20</v>
      </c>
      <c r="N373" s="81">
        <v>20</v>
      </c>
      <c r="O373" s="80">
        <v>3000</v>
      </c>
      <c r="P373" s="80">
        <v>2006</v>
      </c>
      <c r="Q373" s="80"/>
      <c r="R373" s="124">
        <f t="shared" si="63"/>
        <v>0.45</v>
      </c>
      <c r="S373" s="88">
        <v>2</v>
      </c>
      <c r="T373" s="89">
        <v>3</v>
      </c>
      <c r="U373" s="88">
        <v>0</v>
      </c>
      <c r="V373">
        <f t="shared" si="64"/>
        <v>6</v>
      </c>
      <c r="W373" t="str" cm="1">
        <f t="array" ref="W373">"{5,1,"&amp;T373&amp;","&amp;_xlfn.CEILING.MATH(INDEX($E$5:$J$10,T373,V373)*R373,100)&amp;",0}"</f>
        <v>{5,1,3,945000,0}</v>
      </c>
      <c r="X373" t="str" cm="1">
        <f t="array" ref="X373">IF(U373=0,"","{5,1,"&amp;U373-3&amp;","&amp;INDEX($E$5:$J$10,U373,V373)/10&amp;",1}")</f>
        <v/>
      </c>
      <c r="Y373" t="str">
        <f t="array" ref="Y373">[1]!LKnum(W373:X373)</f>
        <v>{{5,1,3,945000,0}}</v>
      </c>
      <c r="Z373">
        <v>0</v>
      </c>
      <c r="AA373">
        <f t="array" ref="AA373">INT(IF(U373=0,0,INDEX($E$20:$J$25,U373,V373))+INDEX($E$20:$J$25,T373,V373))</f>
        <v>273000</v>
      </c>
      <c r="AB373" t="str" cm="1">
        <f t="array" ref="AB373">INDEX(A$5:A$10,$T373)&amp;"&lt;color=#47d110&gt;"&amp;_xlfn.CEILING.MATH(INDEX($E$5:$J$10,T373,V373)*R373,100)&amp;"&lt;/color&gt;"</f>
        <v>血量+&lt;color=#47d110&gt;945000&lt;/color&gt;</v>
      </c>
      <c r="AC373" t="str" cm="1">
        <f t="array" ref="AC373">INDEX(B$5:B$10,$T373)&amp;"&lt;color=#47d110&gt;"&amp;_xlfn.CEILING.MATH(INDEX($E$5:$J$10,T373,V373)*R373,100)&amp;"&lt;/color&gt;"</f>
        <v>血量+&lt;color=#47d110&gt;945000&lt;/color&gt;</v>
      </c>
      <c r="AD373" t="str" cm="1">
        <f t="array" ref="AD373">INDEX(C$5:C$10,$T373)&amp;"&lt;color=#47d110&gt;"&amp;_xlfn.CEILING.MATH(INDEX($E$5:$J$10,T373,V373)*R373,100)&amp;"&lt;/color&gt;"</f>
        <v>HP+&lt;color=#47d110&gt;945000&lt;/color&gt;</v>
      </c>
      <c r="AE373" t="str">
        <f t="array" ref="AE373">IF($U373=0,"",","&amp;INDEX(A$5:A$10,$U373)&amp;INDEX($E$34:$J$39,$U373,$V373))</f>
        <v/>
      </c>
      <c r="AF373" t="str">
        <f t="array" ref="AF373">IF($U373=0,"",","&amp;INDEX(B$5:B$10,$U373)&amp;INDEX($E$34:$J$39,$U373,$V373))</f>
        <v/>
      </c>
      <c r="AG373" t="str">
        <f t="array" ref="AG373">IF($U373=0,"",","&amp;INDEX(C$5:C$10,$U373)&amp;INDEX($E$34:$J$39,$U373,$V373))</f>
        <v/>
      </c>
      <c r="AH373" t="str">
        <f t="shared" si="58"/>
        <v>血量+&lt;color=#47d110&gt;945000&lt;/color&gt;</v>
      </c>
      <c r="AI373" t="str">
        <f t="shared" si="59"/>
        <v>血量+&lt;color=#47d110&gt;945000&lt;/color&gt;</v>
      </c>
      <c r="AJ373" t="str">
        <f t="shared" si="60"/>
        <v>HP+&lt;color=#47d110&gt;945000&lt;/color&gt;</v>
      </c>
      <c r="AK373">
        <v>3000069</v>
      </c>
      <c r="AL373" t="str">
        <f>_xlfn.XLOOKUP(AK373,Sheet4!$E$50:$E$118,Sheet4!$F$50:$F$118,"",)</f>
        <v>,冷却减少&lt;color=#47d110&gt;20%&lt;/color&gt;</v>
      </c>
      <c r="AM373" s="74" t="str">
        <f t="shared" si="61"/>
        <v>血量+&lt;color=#47d110&gt;945000&lt;/color&gt;,冷却减少&lt;color=#47d110&gt;20%&lt;/color&gt;</v>
      </c>
      <c r="AN373" s="74" t="str">
        <f t="shared" si="62"/>
        <v>血量+&lt;color=#47d110&gt;945000&lt;/color&gt;,冷却减少&lt;color=#47d110&gt;20%&lt;/color&gt;</v>
      </c>
      <c r="AO373" s="74" t="str">
        <f>AJ373&amp;_xlfn.XLOOKUP(AK373,Sheet4!$E$50:$E$118,Sheet4!$G$50:$G$118,"",)</f>
        <v>HP+&lt;color=#47d110&gt;945000&lt;/color&gt;, with &lt;color=#47d110&gt;20%&lt;/color&gt; reduction in CD</v>
      </c>
    </row>
    <row r="374" spans="12:41" x14ac:dyDescent="0.15">
      <c r="L374">
        <f t="shared" si="57"/>
        <v>60321</v>
      </c>
      <c r="M374">
        <v>21</v>
      </c>
      <c r="N374" s="79">
        <v>21</v>
      </c>
      <c r="O374" s="80">
        <v>3009</v>
      </c>
      <c r="P374" s="80">
        <v>3004</v>
      </c>
      <c r="Q374" s="80">
        <v>2010</v>
      </c>
      <c r="R374" s="124">
        <f t="shared" si="63"/>
        <v>0.7</v>
      </c>
      <c r="S374" s="88">
        <v>3</v>
      </c>
      <c r="T374" s="89">
        <v>1</v>
      </c>
      <c r="U374" s="88">
        <v>0</v>
      </c>
      <c r="V374">
        <f t="shared" si="64"/>
        <v>6</v>
      </c>
      <c r="W374" t="str" cm="1">
        <f t="array" ref="W374">"{5,1,"&amp;T374&amp;","&amp;_xlfn.CEILING.MATH(INDEX($E$5:$J$10,T374,V374)*R374,100)&amp;",0}"</f>
        <v>{5,1,1,182000,0}</v>
      </c>
      <c r="X374" t="str" cm="1">
        <f t="array" ref="X374">IF(U374=0,"","{5,1,"&amp;U374-3&amp;","&amp;INDEX($E$5:$J$10,U374,V374)/10&amp;",1}")</f>
        <v/>
      </c>
      <c r="Y374" t="str">
        <f t="array" ref="Y374">[1]!LKnum(W374:X374)</f>
        <v>{{5,1,1,182000,0}}</v>
      </c>
      <c r="Z374">
        <v>0</v>
      </c>
      <c r="AA374">
        <f t="array" ref="AA374">INT(IF(U374=0,0,INDEX($E$20:$J$25,U374,V374))+INDEX($E$20:$J$25,T374,V374))</f>
        <v>260000</v>
      </c>
      <c r="AB374" t="str" cm="1">
        <f t="array" ref="AB374">INDEX(A$5:A$10,$T374)&amp;"&lt;color=#47d110&gt;"&amp;_xlfn.CEILING.MATH(INDEX($E$5:$J$10,T374,V374)*R374,100)&amp;"&lt;/color&gt;"</f>
        <v>攻击+&lt;color=#47d110&gt;182000&lt;/color&gt;</v>
      </c>
      <c r="AC374" t="str" cm="1">
        <f t="array" ref="AC374">INDEX(B$5:B$10,$T374)&amp;"&lt;color=#47d110&gt;"&amp;_xlfn.CEILING.MATH(INDEX($E$5:$J$10,T374,V374)*R374,100)&amp;"&lt;/color&gt;"</f>
        <v>攻擊+&lt;color=#47d110&gt;182000&lt;/color&gt;</v>
      </c>
      <c r="AD374" t="str" cm="1">
        <f t="array" ref="AD374">INDEX(C$5:C$10,$T374)&amp;"&lt;color=#47d110&gt;"&amp;_xlfn.CEILING.MATH(INDEX($E$5:$J$10,T374,V374)*R374,100)&amp;"&lt;/color&gt;"</f>
        <v>ATK+&lt;color=#47d110&gt;182000&lt;/color&gt;</v>
      </c>
      <c r="AE374" t="str">
        <f t="array" ref="AE374">IF($U374=0,"",","&amp;INDEX(A$5:A$10,$U374)&amp;INDEX($E$34:$J$39,$U374,$V374))</f>
        <v/>
      </c>
      <c r="AF374" t="str">
        <f t="array" ref="AF374">IF($U374=0,"",","&amp;INDEX(B$5:B$10,$U374)&amp;INDEX($E$34:$J$39,$U374,$V374))</f>
        <v/>
      </c>
      <c r="AG374" t="str">
        <f t="array" ref="AG374">IF($U374=0,"",","&amp;INDEX(C$5:C$10,$U374)&amp;INDEX($E$34:$J$39,$U374,$V374))</f>
        <v/>
      </c>
      <c r="AH374" t="str">
        <f t="shared" si="58"/>
        <v>攻击+&lt;color=#47d110&gt;182000&lt;/color&gt;</v>
      </c>
      <c r="AI374" t="str">
        <f t="shared" si="59"/>
        <v>攻擊+&lt;color=#47d110&gt;182000&lt;/color&gt;</v>
      </c>
      <c r="AJ374" t="str">
        <f t="shared" si="60"/>
        <v>ATK+&lt;color=#47d110&gt;182000&lt;/color&gt;</v>
      </c>
      <c r="AK374">
        <v>3000072</v>
      </c>
      <c r="AL374" t="str">
        <f>_xlfn.XLOOKUP(AK374,Sheet4!$E$50:$E$118,Sheet4!$F$50:$F$118,"",)</f>
        <v>,开局后获得攻速提高&lt;color=#47d110&gt;15%&lt;/color&gt;，持续10秒</v>
      </c>
      <c r="AM374" s="74" t="str">
        <f t="shared" si="61"/>
        <v>攻击+&lt;color=#47d110&gt;182000&lt;/color&gt;,开局后获得攻速提高&lt;color=#47d110&gt;15%&lt;/color&gt;，持续10秒</v>
      </c>
      <c r="AN374" s="74" t="str">
        <f t="shared" si="62"/>
        <v>攻擊+&lt;color=#47d110&gt;182000&lt;/color&gt;,开局后获得攻速提高&lt;color=#47d110&gt;15%&lt;/color&gt;，持续10秒</v>
      </c>
      <c r="AO374" s="74" t="str">
        <f>AJ374&amp;_xlfn.XLOOKUP(AK374,Sheet4!$E$50:$E$118,Sheet4!$G$50:$G$118,"",)</f>
        <v>ATK+&lt;color=#47d110&gt;182000&lt;/color&gt;, with &lt;color=#47d110&gt;15%&lt;/color&gt; ATK speed increase at the beginning of a battle for 10 seconds</v>
      </c>
    </row>
    <row r="375" spans="12:41" x14ac:dyDescent="0.15">
      <c r="L375">
        <f t="shared" si="57"/>
        <v>60222</v>
      </c>
      <c r="M375">
        <v>22</v>
      </c>
      <c r="N375" s="81">
        <v>22</v>
      </c>
      <c r="O375" s="80">
        <v>2015</v>
      </c>
      <c r="P375" s="80">
        <v>2012</v>
      </c>
      <c r="Q375" s="80"/>
      <c r="R375" s="124">
        <f t="shared" si="63"/>
        <v>0.45</v>
      </c>
      <c r="S375" s="88">
        <v>2</v>
      </c>
      <c r="T375" s="89">
        <v>3</v>
      </c>
      <c r="U375" s="88">
        <v>0</v>
      </c>
      <c r="V375">
        <f t="shared" si="64"/>
        <v>6</v>
      </c>
      <c r="W375" t="str" cm="1">
        <f t="array" ref="W375">"{5,1,"&amp;T375&amp;","&amp;_xlfn.CEILING.MATH(INDEX($E$5:$J$10,T375,V375)*R375,100)&amp;",0}"</f>
        <v>{5,1,3,945000,0}</v>
      </c>
      <c r="X375" t="str" cm="1">
        <f t="array" ref="X375">IF(U375=0,"","{5,1,"&amp;U375-3&amp;","&amp;INDEX($E$5:$J$10,U375,V375)/10&amp;",1}")</f>
        <v/>
      </c>
      <c r="Y375" t="str">
        <f t="array" ref="Y375">[1]!LKnum(W375:X375)</f>
        <v>{{5,1,3,945000,0}}</v>
      </c>
      <c r="Z375">
        <v>0</v>
      </c>
      <c r="AA375">
        <f t="array" ref="AA375">INT(IF(U375=0,0,INDEX($E$20:$J$25,U375,V375))+INDEX($E$20:$J$25,T375,V375))</f>
        <v>273000</v>
      </c>
      <c r="AB375" t="str" cm="1">
        <f t="array" ref="AB375">INDEX(A$5:A$10,$T375)&amp;"&lt;color=#47d110&gt;"&amp;_xlfn.CEILING.MATH(INDEX($E$5:$J$10,T375,V375)*R375,100)&amp;"&lt;/color&gt;"</f>
        <v>血量+&lt;color=#47d110&gt;945000&lt;/color&gt;</v>
      </c>
      <c r="AC375" t="str" cm="1">
        <f t="array" ref="AC375">INDEX(B$5:B$10,$T375)&amp;"&lt;color=#47d110&gt;"&amp;_xlfn.CEILING.MATH(INDEX($E$5:$J$10,T375,V375)*R375,100)&amp;"&lt;/color&gt;"</f>
        <v>血量+&lt;color=#47d110&gt;945000&lt;/color&gt;</v>
      </c>
      <c r="AD375" t="str" cm="1">
        <f t="array" ref="AD375">INDEX(C$5:C$10,$T375)&amp;"&lt;color=#47d110&gt;"&amp;_xlfn.CEILING.MATH(INDEX($E$5:$J$10,T375,V375)*R375,100)&amp;"&lt;/color&gt;"</f>
        <v>HP+&lt;color=#47d110&gt;945000&lt;/color&gt;</v>
      </c>
      <c r="AE375" t="str">
        <f t="array" ref="AE375">IF($U375=0,"",","&amp;INDEX(A$5:A$10,$U375)&amp;INDEX($E$34:$J$39,$U375,$V375))</f>
        <v/>
      </c>
      <c r="AF375" t="str">
        <f t="array" ref="AF375">IF($U375=0,"",","&amp;INDEX(B$5:B$10,$U375)&amp;INDEX($E$34:$J$39,$U375,$V375))</f>
        <v/>
      </c>
      <c r="AG375" t="str">
        <f t="array" ref="AG375">IF($U375=0,"",","&amp;INDEX(C$5:C$10,$U375)&amp;INDEX($E$34:$J$39,$U375,$V375))</f>
        <v/>
      </c>
      <c r="AH375" t="str">
        <f t="shared" si="58"/>
        <v>血量+&lt;color=#47d110&gt;945000&lt;/color&gt;</v>
      </c>
      <c r="AI375" t="str">
        <f t="shared" si="59"/>
        <v>血量+&lt;color=#47d110&gt;945000&lt;/color&gt;</v>
      </c>
      <c r="AJ375" t="str">
        <f t="shared" si="60"/>
        <v>HP+&lt;color=#47d110&gt;945000&lt;/color&gt;</v>
      </c>
      <c r="AK375">
        <v>3000075</v>
      </c>
      <c r="AL375" t="str">
        <f>_xlfn.XLOOKUP(AK375,Sheet4!$E$50:$E$118,Sheet4!$F$50:$F$118,"",)</f>
        <v>,吸血效果提高&lt;color=#47d110&gt;7%&lt;/color&gt;</v>
      </c>
      <c r="AM375" s="74" t="str">
        <f t="shared" si="61"/>
        <v>血量+&lt;color=#47d110&gt;945000&lt;/color&gt;,吸血效果提高&lt;color=#47d110&gt;7%&lt;/color&gt;</v>
      </c>
      <c r="AN375" s="74" t="str">
        <f t="shared" si="62"/>
        <v>血量+&lt;color=#47d110&gt;945000&lt;/color&gt;,吸血效果提高&lt;color=#47d110&gt;7%&lt;/color&gt;</v>
      </c>
      <c r="AO375" s="74" t="str">
        <f>AJ375&amp;_xlfn.XLOOKUP(AK375,Sheet4!$E$50:$E$118,Sheet4!$G$50:$G$118,"",)</f>
        <v>HP+&lt;color=#47d110&gt;945000&lt;/color&gt;, with &lt;color=#47d110&gt;7%&lt;/color&gt; increase in lifesteal effects</v>
      </c>
    </row>
    <row r="376" spans="12:41" x14ac:dyDescent="0.15">
      <c r="L376">
        <f t="shared" si="57"/>
        <v>60223</v>
      </c>
      <c r="M376">
        <v>23</v>
      </c>
      <c r="N376" s="79">
        <v>23</v>
      </c>
      <c r="O376" s="80">
        <v>3017</v>
      </c>
      <c r="P376" s="80">
        <v>3016</v>
      </c>
      <c r="Q376" s="80"/>
      <c r="R376" s="124">
        <f t="shared" si="63"/>
        <v>0.7</v>
      </c>
      <c r="S376" s="88">
        <v>2</v>
      </c>
      <c r="T376" s="89">
        <v>1</v>
      </c>
      <c r="U376" s="88">
        <v>0</v>
      </c>
      <c r="V376">
        <f t="shared" si="64"/>
        <v>6</v>
      </c>
      <c r="W376" t="str" cm="1">
        <f t="array" ref="W376">"{5,1,"&amp;T376&amp;","&amp;_xlfn.CEILING.MATH(INDEX($E$5:$J$10,T376,V376)*R376,100)&amp;",0}"</f>
        <v>{5,1,1,182000,0}</v>
      </c>
      <c r="X376" t="str" cm="1">
        <f t="array" ref="X376">IF(U376=0,"","{5,1,"&amp;U376-3&amp;","&amp;INDEX($E$5:$J$10,U376,V376)/10&amp;",1}")</f>
        <v/>
      </c>
      <c r="Y376" t="str">
        <f t="array" ref="Y376">[1]!LKnum(W376:X376)</f>
        <v>{{5,1,1,182000,0}}</v>
      </c>
      <c r="Z376">
        <v>0</v>
      </c>
      <c r="AA376">
        <f t="array" ref="AA376">INT(IF(U376=0,0,INDEX($E$20:$J$25,U376,V376))+INDEX($E$20:$J$25,T376,V376))</f>
        <v>260000</v>
      </c>
      <c r="AB376" t="str" cm="1">
        <f t="array" ref="AB376">INDEX(A$5:A$10,$T376)&amp;"&lt;color=#47d110&gt;"&amp;_xlfn.CEILING.MATH(INDEX($E$5:$J$10,T376,V376)*R376,100)&amp;"&lt;/color&gt;"</f>
        <v>攻击+&lt;color=#47d110&gt;182000&lt;/color&gt;</v>
      </c>
      <c r="AC376" t="str" cm="1">
        <f t="array" ref="AC376">INDEX(B$5:B$10,$T376)&amp;"&lt;color=#47d110&gt;"&amp;_xlfn.CEILING.MATH(INDEX($E$5:$J$10,T376,V376)*R376,100)&amp;"&lt;/color&gt;"</f>
        <v>攻擊+&lt;color=#47d110&gt;182000&lt;/color&gt;</v>
      </c>
      <c r="AD376" t="str" cm="1">
        <f t="array" ref="AD376">INDEX(C$5:C$10,$T376)&amp;"&lt;color=#47d110&gt;"&amp;_xlfn.CEILING.MATH(INDEX($E$5:$J$10,T376,V376)*R376,100)&amp;"&lt;/color&gt;"</f>
        <v>ATK+&lt;color=#47d110&gt;182000&lt;/color&gt;</v>
      </c>
      <c r="AE376" t="str">
        <f t="array" ref="AE376">IF($U376=0,"",","&amp;INDEX(A$5:A$10,$U376)&amp;INDEX($E$34:$J$39,$U376,$V376))</f>
        <v/>
      </c>
      <c r="AF376" t="str">
        <f t="array" ref="AF376">IF($U376=0,"",","&amp;INDEX(B$5:B$10,$U376)&amp;INDEX($E$34:$J$39,$U376,$V376))</f>
        <v/>
      </c>
      <c r="AG376" t="str">
        <f t="array" ref="AG376">IF($U376=0,"",","&amp;INDEX(C$5:C$10,$U376)&amp;INDEX($E$34:$J$39,$U376,$V376))</f>
        <v/>
      </c>
      <c r="AH376" t="str">
        <f t="shared" si="58"/>
        <v>攻击+&lt;color=#47d110&gt;182000&lt;/color&gt;</v>
      </c>
      <c r="AI376" t="str">
        <f t="shared" si="59"/>
        <v>攻擊+&lt;color=#47d110&gt;182000&lt;/color&gt;</v>
      </c>
      <c r="AJ376" t="str">
        <f t="shared" si="60"/>
        <v>ATK+&lt;color=#47d110&gt;182000&lt;/color&gt;</v>
      </c>
      <c r="AK376">
        <v>3000078</v>
      </c>
      <c r="AL376" t="str">
        <f>_xlfn.XLOOKUP(AK376,Sheet4!$E$50:$E$118,Sheet4!$F$50:$F$118,"",)</f>
        <v>,有概率获得&lt;color=#47d110&gt;7%&lt;/color&gt;攻速提高持续8秒，可叠加5层</v>
      </c>
      <c r="AM376" s="74" t="str">
        <f t="shared" si="61"/>
        <v>攻击+&lt;color=#47d110&gt;182000&lt;/color&gt;,有概率获得&lt;color=#47d110&gt;7%&lt;/color&gt;攻速提高持续8秒，可叠加5层</v>
      </c>
      <c r="AN376" s="74" t="str">
        <f t="shared" si="62"/>
        <v>攻擊+&lt;color=#47d110&gt;182000&lt;/color&gt;,有概率获得&lt;color=#47d110&gt;7%&lt;/color&gt;攻速提高持续8秒，可叠加5层</v>
      </c>
      <c r="AO376" s="74" t="str">
        <f>AJ376&amp;_xlfn.XLOOKUP(AK376,Sheet4!$E$50:$E$118,Sheet4!$G$50:$G$118,"",)</f>
        <v>ATK+&lt;color=#47d110&gt;182000&lt;/color&gt;, with probability of &lt;color=#47d110&gt;7%&lt;/color&gt; increase in ATK speed for 8 seconds. The percentage can be accumulated for 5 times</v>
      </c>
    </row>
    <row r="377" spans="12:41" x14ac:dyDescent="0.15">
      <c r="L377">
        <f t="shared" si="57"/>
        <v>63324</v>
      </c>
      <c r="M377">
        <v>24</v>
      </c>
      <c r="N377" s="81">
        <v>24</v>
      </c>
      <c r="O377" s="82">
        <v>4041</v>
      </c>
      <c r="P377" s="82">
        <v>4024</v>
      </c>
      <c r="Q377" s="82">
        <v>4019</v>
      </c>
      <c r="R377" s="124">
        <f t="shared" si="63"/>
        <v>1.1499999999999999</v>
      </c>
      <c r="S377" s="88">
        <v>33</v>
      </c>
      <c r="T377" s="89">
        <v>3</v>
      </c>
      <c r="U377" s="88">
        <v>6</v>
      </c>
      <c r="V377">
        <f t="shared" si="64"/>
        <v>6</v>
      </c>
      <c r="W377" t="str" cm="1">
        <f t="array" ref="W377">"{5,1,"&amp;T377&amp;","&amp;_xlfn.CEILING.MATH(INDEX($E$5:$J$10,T377,V377)*R377,100)&amp;",0}"</f>
        <v>{5,1,3,2415000,0}</v>
      </c>
      <c r="X377" t="str" cm="1">
        <f t="array" ref="X377">IF(U377=0,"","{5,1,"&amp;U377-3&amp;","&amp;INDEX($E$5:$J$10,U377,V377)/10&amp;",1}")</f>
        <v>{5,1,3,5,1}</v>
      </c>
      <c r="Y377" t="str">
        <f t="array" ref="Y377">[1]!LKnum(W377:X377)</f>
        <v>{{5,1,3,2415000,0}|{5,1,3,5,1}}</v>
      </c>
      <c r="Z377">
        <v>0</v>
      </c>
      <c r="AA377">
        <f t="array" ref="AA377">INT(IF(U377=0,0,INDEX($E$20:$J$25,U377,V377))+INDEX($E$20:$J$25,T377,V377))</f>
        <v>273000</v>
      </c>
      <c r="AB377" t="str" cm="1">
        <f t="array" ref="AB377">INDEX(A$5:A$10,$T377)&amp;"&lt;color=#47d110&gt;"&amp;_xlfn.CEILING.MATH(INDEX($E$5:$J$10,T377,V377)*R377,100)&amp;"&lt;/color&gt;"</f>
        <v>血量+&lt;color=#47d110&gt;2415000&lt;/color&gt;</v>
      </c>
      <c r="AC377" t="str" cm="1">
        <f t="array" ref="AC377">INDEX(B$5:B$10,$T377)&amp;"&lt;color=#47d110&gt;"&amp;_xlfn.CEILING.MATH(INDEX($E$5:$J$10,T377,V377)*R377,100)&amp;"&lt;/color&gt;"</f>
        <v>血量+&lt;color=#47d110&gt;2415000&lt;/color&gt;</v>
      </c>
      <c r="AD377" t="str" cm="1">
        <f t="array" ref="AD377">INDEX(C$5:C$10,$T377)&amp;"&lt;color=#47d110&gt;"&amp;_xlfn.CEILING.MATH(INDEX($E$5:$J$10,T377,V377)*R377,100)&amp;"&lt;/color&gt;"</f>
        <v>HP+&lt;color=#47d110&gt;2415000&lt;/color&gt;</v>
      </c>
      <c r="AE377" t="str">
        <f t="array" ref="AE377">IF($U377=0,"",","&amp;INDEX(A$5:A$10,$U377)&amp;INDEX($E$34:$J$39,$U377,$V377))</f>
        <v>,同时血量+&lt;color=#47d110&gt;5.0%&lt;/color&gt;</v>
      </c>
      <c r="AF377" t="str">
        <f t="array" ref="AF377">IF($U377=0,"",","&amp;INDEX(B$5:B$10,$U377)&amp;INDEX($E$34:$J$39,$U377,$V377))</f>
        <v>,同時血量+&lt;color=#47d110&gt;5.0%&lt;/color&gt;</v>
      </c>
      <c r="AG377" t="str">
        <f t="array" ref="AG377">IF($U377=0,"",","&amp;INDEX(C$5:C$10,$U377)&amp;INDEX($E$34:$J$39,$U377,$V377))</f>
        <v>,And HP+&lt;color=#47d110&gt;5.0%&lt;/color&gt;</v>
      </c>
      <c r="AH377" t="str">
        <f t="shared" si="58"/>
        <v>血量+&lt;color=#47d110&gt;2415000&lt;/color&gt;,同时血量+&lt;color=#47d110&gt;5.0%&lt;/color&gt;</v>
      </c>
      <c r="AI377" t="str">
        <f t="shared" si="59"/>
        <v>血量+&lt;color=#47d110&gt;2415000&lt;/color&gt;,同時血量+&lt;color=#47d110&gt;5.0%&lt;/color&gt;</v>
      </c>
      <c r="AJ377" t="str">
        <f t="shared" si="60"/>
        <v>HP+&lt;color=#47d110&gt;2415000&lt;/color&gt;,And HP+&lt;color=#47d110&gt;5.0%&lt;/color&gt;</v>
      </c>
      <c r="AL377" t="str">
        <f>_xlfn.XLOOKUP(AK377,Sheet4!$E$50:$E$118,Sheet4!$F$50:$F$118,"",)</f>
        <v/>
      </c>
      <c r="AM377" s="74" t="str">
        <f t="shared" si="61"/>
        <v>血量+&lt;color=#47d110&gt;2415000&lt;/color&gt;,同时血量+&lt;color=#47d110&gt;5.0%&lt;/color&gt;</v>
      </c>
      <c r="AN377" s="74" t="str">
        <f t="shared" si="62"/>
        <v>血量+&lt;color=#47d110&gt;2415000&lt;/color&gt;,同時血量+&lt;color=#47d110&gt;5.0%&lt;/color&gt;</v>
      </c>
      <c r="AO377" s="74" t="str">
        <f>AJ377&amp;_xlfn.XLOOKUP(AK377,Sheet4!$E$50:$E$118,Sheet4!$G$50:$G$118,"",)</f>
        <v>HP+&lt;color=#47d110&gt;2415000&lt;/color&gt;,And HP+&lt;color=#47d110&gt;5.0%&lt;/color&gt;</v>
      </c>
    </row>
    <row r="378" spans="12:41" x14ac:dyDescent="0.15">
      <c r="L378">
        <f t="shared" si="57"/>
        <v>63425</v>
      </c>
      <c r="M378">
        <v>25</v>
      </c>
      <c r="N378" s="79">
        <v>25</v>
      </c>
      <c r="O378" s="82">
        <v>4042</v>
      </c>
      <c r="P378" s="82">
        <v>4036</v>
      </c>
      <c r="Q378" s="82">
        <v>4002</v>
      </c>
      <c r="R378" s="124">
        <f t="shared" si="63"/>
        <v>1.1499999999999999</v>
      </c>
      <c r="S378" s="88">
        <v>34</v>
      </c>
      <c r="T378" s="89">
        <v>2</v>
      </c>
      <c r="U378" s="88">
        <v>5</v>
      </c>
      <c r="V378">
        <f t="shared" si="64"/>
        <v>6</v>
      </c>
      <c r="W378" t="str" cm="1">
        <f t="array" ref="W378">"{5,1,"&amp;T378&amp;","&amp;_xlfn.CEILING.MATH(INDEX($E$5:$J$10,T378,V378)*R378,100)&amp;",0}"</f>
        <v>{5,1,2,356500,0}</v>
      </c>
      <c r="X378" t="str" cm="1">
        <f t="array" ref="X378">IF(U378=0,"","{5,1,"&amp;U378-3&amp;","&amp;INDEX($E$5:$J$10,U378,V378)/10&amp;",1}")</f>
        <v>{5,1,2,5,1}</v>
      </c>
      <c r="Y378" t="str">
        <f t="array" ref="Y378">[1]!LKnum(W378:X378)</f>
        <v>{{5,1,2,356500,0}|{5,1,2,5,1}}</v>
      </c>
      <c r="Z378">
        <v>0</v>
      </c>
      <c r="AA378">
        <f t="array" ref="AA378">INT(IF(U378=0,0,INDEX($E$20:$J$25,U378,V378))+INDEX($E$20:$J$25,T378,V378))</f>
        <v>465000</v>
      </c>
      <c r="AB378" t="str" cm="1">
        <f t="array" ref="AB378">INDEX(A$5:A$10,$T378)&amp;"&lt;color=#47d110&gt;"&amp;_xlfn.CEILING.MATH(INDEX($E$5:$J$10,T378,V378)*R378,100)&amp;"&lt;/color&gt;"</f>
        <v>防御+&lt;color=#47d110&gt;356500&lt;/color&gt;</v>
      </c>
      <c r="AC378" t="str" cm="1">
        <f t="array" ref="AC378">INDEX(B$5:B$10,$T378)&amp;"&lt;color=#47d110&gt;"&amp;_xlfn.CEILING.MATH(INDEX($E$5:$J$10,T378,V378)*R378,100)&amp;"&lt;/color&gt;"</f>
        <v>防禦+&lt;color=#47d110&gt;356500&lt;/color&gt;</v>
      </c>
      <c r="AD378" t="str" cm="1">
        <f t="array" ref="AD378">INDEX(C$5:C$10,$T378)&amp;"&lt;color=#47d110&gt;"&amp;_xlfn.CEILING.MATH(INDEX($E$5:$J$10,T378,V378)*R378,100)&amp;"&lt;/color&gt;"</f>
        <v>DEF+&lt;color=#47d110&gt;356500&lt;/color&gt;</v>
      </c>
      <c r="AE378" t="str">
        <f t="array" ref="AE378">IF($U378=0,"",","&amp;INDEX(A$5:A$10,$U378)&amp;INDEX($E$34:$J$39,$U378,$V378))</f>
        <v>,同时防御+&lt;color=#47d110&gt;5.0%&lt;/color&gt;</v>
      </c>
      <c r="AF378" t="str">
        <f t="array" ref="AF378">IF($U378=0,"",","&amp;INDEX(B$5:B$10,$U378)&amp;INDEX($E$34:$J$39,$U378,$V378))</f>
        <v>,同時防禦+&lt;color=#47d110&gt;5.0%&lt;/color&gt;</v>
      </c>
      <c r="AG378" t="str">
        <f t="array" ref="AG378">IF($U378=0,"",","&amp;INDEX(C$5:C$10,$U378)&amp;INDEX($E$34:$J$39,$U378,$V378))</f>
        <v>,And DEF+&lt;color=#47d110&gt;5.0%&lt;/color&gt;</v>
      </c>
      <c r="AH378" t="str">
        <f t="shared" si="58"/>
        <v>防御+&lt;color=#47d110&gt;356500&lt;/color&gt;,同时防御+&lt;color=#47d110&gt;5.0%&lt;/color&gt;</v>
      </c>
      <c r="AI378" t="str">
        <f t="shared" si="59"/>
        <v>防禦+&lt;color=#47d110&gt;356500&lt;/color&gt;,同時防禦+&lt;color=#47d110&gt;5.0%&lt;/color&gt;</v>
      </c>
      <c r="AJ378" t="str">
        <f t="shared" si="60"/>
        <v>DEF+&lt;color=#47d110&gt;356500&lt;/color&gt;,And DEF+&lt;color=#47d110&gt;5.0%&lt;/color&gt;</v>
      </c>
      <c r="AL378" t="str">
        <f>_xlfn.XLOOKUP(AK378,Sheet4!$E$50:$E$118,Sheet4!$F$50:$F$118,"",)</f>
        <v/>
      </c>
      <c r="AM378" s="74" t="str">
        <f t="shared" si="61"/>
        <v>防御+&lt;color=#47d110&gt;356500&lt;/color&gt;,同时防御+&lt;color=#47d110&gt;5.0%&lt;/color&gt;</v>
      </c>
      <c r="AN378" s="74" t="str">
        <f t="shared" si="62"/>
        <v>防禦+&lt;color=#47d110&gt;356500&lt;/color&gt;,同時防禦+&lt;color=#47d110&gt;5.0%&lt;/color&gt;</v>
      </c>
      <c r="AO378" s="74" t="str">
        <f>AJ378&amp;_xlfn.XLOOKUP(AK378,Sheet4!$E$50:$E$118,Sheet4!$G$50:$G$118,"",)</f>
        <v>DEF+&lt;color=#47d110&gt;356500&lt;/color&gt;,And DEF+&lt;color=#47d110&gt;5.0%&lt;/color&gt;</v>
      </c>
    </row>
    <row r="379" spans="12:41" x14ac:dyDescent="0.15">
      <c r="L379">
        <f t="shared" si="57"/>
        <v>63326</v>
      </c>
      <c r="M379">
        <v>26</v>
      </c>
      <c r="N379" s="79">
        <v>26</v>
      </c>
      <c r="O379" s="82">
        <v>4041</v>
      </c>
      <c r="P379" s="82">
        <v>4023</v>
      </c>
      <c r="Q379" s="82">
        <v>4007</v>
      </c>
      <c r="R379" s="124">
        <f t="shared" si="63"/>
        <v>1.1499999999999999</v>
      </c>
      <c r="S379" s="88">
        <v>33</v>
      </c>
      <c r="T379" s="89">
        <v>2</v>
      </c>
      <c r="U379" s="88">
        <v>5</v>
      </c>
      <c r="V379">
        <f t="shared" si="64"/>
        <v>6</v>
      </c>
      <c r="W379" t="str" cm="1">
        <f t="array" ref="W379">"{5,1,"&amp;T379&amp;","&amp;_xlfn.CEILING.MATH(INDEX($E$5:$J$10,T379,V379)*R379,100)&amp;",0}"</f>
        <v>{5,1,2,356500,0}</v>
      </c>
      <c r="X379" t="str" cm="1">
        <f t="array" ref="X379">IF(U379=0,"","{5,1,"&amp;U379-3&amp;","&amp;INDEX($E$5:$J$10,U379,V379)/10&amp;",1}")</f>
        <v>{5,1,2,5,1}</v>
      </c>
      <c r="Y379" t="str">
        <f t="array" ref="Y379">[1]!LKnum(W379:X379)</f>
        <v>{{5,1,2,356500,0}|{5,1,2,5,1}}</v>
      </c>
      <c r="Z379">
        <v>0</v>
      </c>
      <c r="AA379">
        <f t="array" ref="AA379">INT(IF(U379=0,0,INDEX($E$20:$J$25,U379,V379))+INDEX($E$20:$J$25,T379,V379))</f>
        <v>465000</v>
      </c>
      <c r="AB379" t="str" cm="1">
        <f t="array" ref="AB379">INDEX(A$5:A$10,$T379)&amp;"&lt;color=#47d110&gt;"&amp;_xlfn.CEILING.MATH(INDEX($E$5:$J$10,T379,V379)*R379,100)&amp;"&lt;/color&gt;"</f>
        <v>防御+&lt;color=#47d110&gt;356500&lt;/color&gt;</v>
      </c>
      <c r="AC379" t="str" cm="1">
        <f t="array" ref="AC379">INDEX(B$5:B$10,$T379)&amp;"&lt;color=#47d110&gt;"&amp;_xlfn.CEILING.MATH(INDEX($E$5:$J$10,T379,V379)*R379,100)&amp;"&lt;/color&gt;"</f>
        <v>防禦+&lt;color=#47d110&gt;356500&lt;/color&gt;</v>
      </c>
      <c r="AD379" t="str" cm="1">
        <f t="array" ref="AD379">INDEX(C$5:C$10,$T379)&amp;"&lt;color=#47d110&gt;"&amp;_xlfn.CEILING.MATH(INDEX($E$5:$J$10,T379,V379)*R379,100)&amp;"&lt;/color&gt;"</f>
        <v>DEF+&lt;color=#47d110&gt;356500&lt;/color&gt;</v>
      </c>
      <c r="AE379" t="str">
        <f t="array" ref="AE379">IF($U379=0,"",","&amp;INDEX(A$5:A$10,$U379)&amp;INDEX($E$34:$J$39,$U379,$V379))</f>
        <v>,同时防御+&lt;color=#47d110&gt;5.0%&lt;/color&gt;</v>
      </c>
      <c r="AF379" t="str">
        <f t="array" ref="AF379">IF($U379=0,"",","&amp;INDEX(B$5:B$10,$U379)&amp;INDEX($E$34:$J$39,$U379,$V379))</f>
        <v>,同時防禦+&lt;color=#47d110&gt;5.0%&lt;/color&gt;</v>
      </c>
      <c r="AG379" t="str">
        <f t="array" ref="AG379">IF($U379=0,"",","&amp;INDEX(C$5:C$10,$U379)&amp;INDEX($E$34:$J$39,$U379,$V379))</f>
        <v>,And DEF+&lt;color=#47d110&gt;5.0%&lt;/color&gt;</v>
      </c>
      <c r="AH379" t="str">
        <f t="shared" si="58"/>
        <v>防御+&lt;color=#47d110&gt;356500&lt;/color&gt;,同时防御+&lt;color=#47d110&gt;5.0%&lt;/color&gt;</v>
      </c>
      <c r="AI379" t="str">
        <f t="shared" si="59"/>
        <v>防禦+&lt;color=#47d110&gt;356500&lt;/color&gt;,同時防禦+&lt;color=#47d110&gt;5.0%&lt;/color&gt;</v>
      </c>
      <c r="AJ379" t="str">
        <f t="shared" si="60"/>
        <v>DEF+&lt;color=#47d110&gt;356500&lt;/color&gt;,And DEF+&lt;color=#47d110&gt;5.0%&lt;/color&gt;</v>
      </c>
      <c r="AL379" t="str">
        <f>_xlfn.XLOOKUP(AK379,Sheet4!$E$50:$E$118,Sheet4!$F$50:$F$118,"",)</f>
        <v/>
      </c>
      <c r="AM379" s="74" t="str">
        <f t="shared" si="61"/>
        <v>防御+&lt;color=#47d110&gt;356500&lt;/color&gt;,同时防御+&lt;color=#47d110&gt;5.0%&lt;/color&gt;</v>
      </c>
      <c r="AN379" s="74" t="str">
        <f t="shared" si="62"/>
        <v>防禦+&lt;color=#47d110&gt;356500&lt;/color&gt;,同時防禦+&lt;color=#47d110&gt;5.0%&lt;/color&gt;</v>
      </c>
      <c r="AO379" s="74" t="str">
        <f>AJ379&amp;_xlfn.XLOOKUP(AK379,Sheet4!$E$50:$E$118,Sheet4!$G$50:$G$118,"",)</f>
        <v>DEF+&lt;color=#47d110&gt;356500&lt;/color&gt;,And DEF+&lt;color=#47d110&gt;5.0%&lt;/color&gt;</v>
      </c>
    </row>
    <row r="380" spans="12:41" x14ac:dyDescent="0.15">
      <c r="L380">
        <f t="shared" si="57"/>
        <v>62327</v>
      </c>
      <c r="M380">
        <v>27</v>
      </c>
      <c r="N380" s="79">
        <v>27</v>
      </c>
      <c r="O380" s="82">
        <v>4042</v>
      </c>
      <c r="P380" s="82">
        <v>4035</v>
      </c>
      <c r="Q380" s="82">
        <v>4016</v>
      </c>
      <c r="R380" s="124">
        <f t="shared" si="63"/>
        <v>1.1499999999999999</v>
      </c>
      <c r="S380" s="88">
        <v>23</v>
      </c>
      <c r="T380" s="89">
        <v>1</v>
      </c>
      <c r="U380" s="88">
        <v>4</v>
      </c>
      <c r="V380">
        <f t="shared" si="64"/>
        <v>6</v>
      </c>
      <c r="W380" t="str" cm="1">
        <f t="array" ref="W380">"{5,1,"&amp;T380&amp;","&amp;_xlfn.CEILING.MATH(INDEX($E$5:$J$10,T380,V380)*R380,100)&amp;",0}"</f>
        <v>{5,1,1,299000,0}</v>
      </c>
      <c r="X380" t="str" cm="1">
        <f t="array" ref="X380">IF(U380=0,"","{5,1,"&amp;U380-3&amp;","&amp;INDEX($E$5:$J$10,U380,V380)/10&amp;",1}")</f>
        <v>{5,1,1,5,1}</v>
      </c>
      <c r="Y380" t="str">
        <f t="array" ref="Y380">[1]!LKnum(W380:X380)</f>
        <v>{{5,1,1,299000,0}|{5,1,1,5,1}}</v>
      </c>
      <c r="Z380">
        <v>0</v>
      </c>
      <c r="AA380">
        <f t="array" ref="AA380">INT(IF(U380=0,0,INDEX($E$20:$J$25,U380,V380))+INDEX($E$20:$J$25,T380,V380))</f>
        <v>260000</v>
      </c>
      <c r="AB380" t="str" cm="1">
        <f t="array" ref="AB380">INDEX(A$5:A$10,$T380)&amp;"&lt;color=#47d110&gt;"&amp;_xlfn.CEILING.MATH(INDEX($E$5:$J$10,T380,V380)*R380,100)&amp;"&lt;/color&gt;"</f>
        <v>攻击+&lt;color=#47d110&gt;299000&lt;/color&gt;</v>
      </c>
      <c r="AC380" t="str" cm="1">
        <f t="array" ref="AC380">INDEX(B$5:B$10,$T380)&amp;"&lt;color=#47d110&gt;"&amp;_xlfn.CEILING.MATH(INDEX($E$5:$J$10,T380,V380)*R380,100)&amp;"&lt;/color&gt;"</f>
        <v>攻擊+&lt;color=#47d110&gt;299000&lt;/color&gt;</v>
      </c>
      <c r="AD380" t="str" cm="1">
        <f t="array" ref="AD380">INDEX(C$5:C$10,$T380)&amp;"&lt;color=#47d110&gt;"&amp;_xlfn.CEILING.MATH(INDEX($E$5:$J$10,T380,V380)*R380,100)&amp;"&lt;/color&gt;"</f>
        <v>ATK+&lt;color=#47d110&gt;299000&lt;/color&gt;</v>
      </c>
      <c r="AE380" t="str">
        <f t="array" ref="AE380">IF($U380=0,"",","&amp;INDEX(A$5:A$10,$U380)&amp;INDEX($E$34:$J$39,$U380,$V380))</f>
        <v>,同时攻击+&lt;color=#47d110&gt;5.0%&lt;/color&gt;</v>
      </c>
      <c r="AF380" t="str">
        <f t="array" ref="AF380">IF($U380=0,"",","&amp;INDEX(B$5:B$10,$U380)&amp;INDEX($E$34:$J$39,$U380,$V380))</f>
        <v>,同時攻擊+&lt;color=#47d110&gt;5.0%&lt;/color&gt;</v>
      </c>
      <c r="AG380" t="str">
        <f t="array" ref="AG380">IF($U380=0,"",","&amp;INDEX(C$5:C$10,$U380)&amp;INDEX($E$34:$J$39,$U380,$V380))</f>
        <v>,And ATK+&lt;color=#47d110&gt;5.0%&lt;/color&gt;</v>
      </c>
      <c r="AH380" t="str">
        <f t="shared" si="58"/>
        <v>攻击+&lt;color=#47d110&gt;299000&lt;/color&gt;,同时攻击+&lt;color=#47d110&gt;5.0%&lt;/color&gt;</v>
      </c>
      <c r="AI380" t="str">
        <f t="shared" si="59"/>
        <v>攻擊+&lt;color=#47d110&gt;299000&lt;/color&gt;,同時攻擊+&lt;color=#47d110&gt;5.0%&lt;/color&gt;</v>
      </c>
      <c r="AJ380" t="str">
        <f t="shared" si="60"/>
        <v>ATK+&lt;color=#47d110&gt;299000&lt;/color&gt;,And ATK+&lt;color=#47d110&gt;5.0%&lt;/color&gt;</v>
      </c>
      <c r="AL380" t="str">
        <f>_xlfn.XLOOKUP(AK380,Sheet4!$E$50:$E$118,Sheet4!$F$50:$F$118,"",)</f>
        <v/>
      </c>
      <c r="AM380" s="74" t="str">
        <f t="shared" si="61"/>
        <v>攻击+&lt;color=#47d110&gt;299000&lt;/color&gt;,同时攻击+&lt;color=#47d110&gt;5.0%&lt;/color&gt;</v>
      </c>
      <c r="AN380" s="74" t="str">
        <f t="shared" si="62"/>
        <v>攻擊+&lt;color=#47d110&gt;299000&lt;/color&gt;,同時攻擊+&lt;color=#47d110&gt;5.0%&lt;/color&gt;</v>
      </c>
      <c r="AO380" s="74" t="str">
        <f>AJ380&amp;_xlfn.XLOOKUP(AK380,Sheet4!$E$50:$E$118,Sheet4!$G$50:$G$118,"",)</f>
        <v>ATK+&lt;color=#47d110&gt;299000&lt;/color&gt;,And ATK+&lt;color=#47d110&gt;5.0%&lt;/color&gt;</v>
      </c>
    </row>
    <row r="381" spans="12:41" x14ac:dyDescent="0.15">
      <c r="L381">
        <f t="shared" si="57"/>
        <v>62628</v>
      </c>
      <c r="M381">
        <v>28</v>
      </c>
      <c r="N381" s="81">
        <v>28</v>
      </c>
      <c r="O381" s="82">
        <v>4031</v>
      </c>
      <c r="P381" s="82">
        <v>4026</v>
      </c>
      <c r="Q381" s="82">
        <v>4000</v>
      </c>
      <c r="R381" s="124">
        <f t="shared" si="63"/>
        <v>1.1499999999999999</v>
      </c>
      <c r="S381" s="88">
        <v>26</v>
      </c>
      <c r="T381" s="89">
        <v>2</v>
      </c>
      <c r="U381" s="88">
        <v>5</v>
      </c>
      <c r="V381">
        <f t="shared" si="64"/>
        <v>6</v>
      </c>
      <c r="W381" t="str" cm="1">
        <f t="array" ref="W381">"{5,1,"&amp;T381&amp;","&amp;_xlfn.CEILING.MATH(INDEX($E$5:$J$10,T381,V381)*R381,100)&amp;",0}"</f>
        <v>{5,1,2,356500,0}</v>
      </c>
      <c r="X381" t="str" cm="1">
        <f t="array" ref="X381">IF(U381=0,"","{5,1,"&amp;U381-3&amp;","&amp;INDEX($E$5:$J$10,U381,V381)/10&amp;",1}")</f>
        <v>{5,1,2,5,1}</v>
      </c>
      <c r="Y381" t="str">
        <f t="array" ref="Y381">[1]!LKnum(W381:X381)</f>
        <v>{{5,1,2,356500,0}|{5,1,2,5,1}}</v>
      </c>
      <c r="Z381">
        <v>0</v>
      </c>
      <c r="AA381">
        <f t="array" ref="AA381">INT(IF(U381=0,0,INDEX($E$20:$J$25,U381,V381))+INDEX($E$20:$J$25,T381,V381))</f>
        <v>465000</v>
      </c>
      <c r="AB381" t="str" cm="1">
        <f t="array" ref="AB381">INDEX(A$5:A$10,$T381)&amp;"&lt;color=#47d110&gt;"&amp;_xlfn.CEILING.MATH(INDEX($E$5:$J$10,T381,V381)*R381,100)&amp;"&lt;/color&gt;"</f>
        <v>防御+&lt;color=#47d110&gt;356500&lt;/color&gt;</v>
      </c>
      <c r="AC381" t="str" cm="1">
        <f t="array" ref="AC381">INDEX(B$5:B$10,$T381)&amp;"&lt;color=#47d110&gt;"&amp;_xlfn.CEILING.MATH(INDEX($E$5:$J$10,T381,V381)*R381,100)&amp;"&lt;/color&gt;"</f>
        <v>防禦+&lt;color=#47d110&gt;356500&lt;/color&gt;</v>
      </c>
      <c r="AD381" t="str" cm="1">
        <f t="array" ref="AD381">INDEX(C$5:C$10,$T381)&amp;"&lt;color=#47d110&gt;"&amp;_xlfn.CEILING.MATH(INDEX($E$5:$J$10,T381,V381)*R381,100)&amp;"&lt;/color&gt;"</f>
        <v>DEF+&lt;color=#47d110&gt;356500&lt;/color&gt;</v>
      </c>
      <c r="AE381" t="str">
        <f t="array" ref="AE381">IF($U381=0,"",","&amp;INDEX(A$5:A$10,$U381)&amp;INDEX($E$34:$J$39,$U381,$V381))</f>
        <v>,同时防御+&lt;color=#47d110&gt;5.0%&lt;/color&gt;</v>
      </c>
      <c r="AF381" t="str">
        <f t="array" ref="AF381">IF($U381=0,"",","&amp;INDEX(B$5:B$10,$U381)&amp;INDEX($E$34:$J$39,$U381,$V381))</f>
        <v>,同時防禦+&lt;color=#47d110&gt;5.0%&lt;/color&gt;</v>
      </c>
      <c r="AG381" t="str">
        <f t="array" ref="AG381">IF($U381=0,"",","&amp;INDEX(C$5:C$10,$U381)&amp;INDEX($E$34:$J$39,$U381,$V381))</f>
        <v>,And DEF+&lt;color=#47d110&gt;5.0%&lt;/color&gt;</v>
      </c>
      <c r="AH381" t="str">
        <f t="shared" si="58"/>
        <v>防御+&lt;color=#47d110&gt;356500&lt;/color&gt;,同时防御+&lt;color=#47d110&gt;5.0%&lt;/color&gt;</v>
      </c>
      <c r="AI381" t="str">
        <f t="shared" si="59"/>
        <v>防禦+&lt;color=#47d110&gt;356500&lt;/color&gt;,同時防禦+&lt;color=#47d110&gt;5.0%&lt;/color&gt;</v>
      </c>
      <c r="AJ381" t="str">
        <f t="shared" si="60"/>
        <v>DEF+&lt;color=#47d110&gt;356500&lt;/color&gt;,And DEF+&lt;color=#47d110&gt;5.0%&lt;/color&gt;</v>
      </c>
      <c r="AL381" t="str">
        <f>_xlfn.XLOOKUP(AK381,Sheet4!$E$50:$E$118,Sheet4!$F$50:$F$118,"",)</f>
        <v/>
      </c>
      <c r="AM381" s="74" t="str">
        <f t="shared" si="61"/>
        <v>防御+&lt;color=#47d110&gt;356500&lt;/color&gt;,同时防御+&lt;color=#47d110&gt;5.0%&lt;/color&gt;</v>
      </c>
      <c r="AN381" s="74" t="str">
        <f t="shared" si="62"/>
        <v>防禦+&lt;color=#47d110&gt;356500&lt;/color&gt;,同時防禦+&lt;color=#47d110&gt;5.0%&lt;/color&gt;</v>
      </c>
      <c r="AO381" s="74" t="str">
        <f>AJ381&amp;_xlfn.XLOOKUP(AK381,Sheet4!$E$50:$E$118,Sheet4!$G$50:$G$118,"",)</f>
        <v>DEF+&lt;color=#47d110&gt;356500&lt;/color&gt;,And DEF+&lt;color=#47d110&gt;5.0%&lt;/color&gt;</v>
      </c>
    </row>
    <row r="382" spans="12:41" x14ac:dyDescent="0.15">
      <c r="L382">
        <f t="shared" si="57"/>
        <v>62629</v>
      </c>
      <c r="M382">
        <v>29</v>
      </c>
      <c r="N382" s="79">
        <v>29</v>
      </c>
      <c r="O382" s="82">
        <v>4027</v>
      </c>
      <c r="P382" s="82">
        <v>4014</v>
      </c>
      <c r="Q382" s="82">
        <v>4004</v>
      </c>
      <c r="R382" s="124">
        <f t="shared" si="63"/>
        <v>1.1499999999999999</v>
      </c>
      <c r="S382" s="88">
        <v>26</v>
      </c>
      <c r="T382" s="89">
        <v>3</v>
      </c>
      <c r="U382" s="88">
        <v>6</v>
      </c>
      <c r="V382">
        <f t="shared" si="64"/>
        <v>6</v>
      </c>
      <c r="W382" t="str" cm="1">
        <f t="array" ref="W382">"{5,1,"&amp;T382&amp;","&amp;_xlfn.CEILING.MATH(INDEX($E$5:$J$10,T382,V382)*R382,100)&amp;",0}"</f>
        <v>{5,1,3,2415000,0}</v>
      </c>
      <c r="X382" t="str" cm="1">
        <f t="array" ref="X382">IF(U382=0,"","{5,1,"&amp;U382-3&amp;","&amp;INDEX($E$5:$J$10,U382,V382)/10&amp;",1}")</f>
        <v>{5,1,3,5,1}</v>
      </c>
      <c r="Y382" t="str">
        <f t="array" ref="Y382">[1]!LKnum(W382:X382)</f>
        <v>{{5,1,3,2415000,0}|{5,1,3,5,1}}</v>
      </c>
      <c r="Z382">
        <v>0</v>
      </c>
      <c r="AA382">
        <f t="array" ref="AA382">INT(IF(U382=0,0,INDEX($E$20:$J$25,U382,V382))+INDEX($E$20:$J$25,T382,V382))</f>
        <v>273000</v>
      </c>
      <c r="AB382" t="str" cm="1">
        <f t="array" ref="AB382">INDEX(A$5:A$10,$T382)&amp;"&lt;color=#47d110&gt;"&amp;_xlfn.CEILING.MATH(INDEX($E$5:$J$10,T382,V382)*R382,100)&amp;"&lt;/color&gt;"</f>
        <v>血量+&lt;color=#47d110&gt;2415000&lt;/color&gt;</v>
      </c>
      <c r="AC382" t="str" cm="1">
        <f t="array" ref="AC382">INDEX(B$5:B$10,$T382)&amp;"&lt;color=#47d110&gt;"&amp;_xlfn.CEILING.MATH(INDEX($E$5:$J$10,T382,V382)*R382,100)&amp;"&lt;/color&gt;"</f>
        <v>血量+&lt;color=#47d110&gt;2415000&lt;/color&gt;</v>
      </c>
      <c r="AD382" t="str" cm="1">
        <f t="array" ref="AD382">INDEX(C$5:C$10,$T382)&amp;"&lt;color=#47d110&gt;"&amp;_xlfn.CEILING.MATH(INDEX($E$5:$J$10,T382,V382)*R382,100)&amp;"&lt;/color&gt;"</f>
        <v>HP+&lt;color=#47d110&gt;2415000&lt;/color&gt;</v>
      </c>
      <c r="AE382" t="str">
        <f t="array" ref="AE382">IF($U382=0,"",","&amp;INDEX(A$5:A$10,$U382)&amp;INDEX($E$34:$J$39,$U382,$V382))</f>
        <v>,同时血量+&lt;color=#47d110&gt;5.0%&lt;/color&gt;</v>
      </c>
      <c r="AF382" t="str">
        <f t="array" ref="AF382">IF($U382=0,"",","&amp;INDEX(B$5:B$10,$U382)&amp;INDEX($E$34:$J$39,$U382,$V382))</f>
        <v>,同時血量+&lt;color=#47d110&gt;5.0%&lt;/color&gt;</v>
      </c>
      <c r="AG382" t="str">
        <f t="array" ref="AG382">IF($U382=0,"",","&amp;INDEX(C$5:C$10,$U382)&amp;INDEX($E$34:$J$39,$U382,$V382))</f>
        <v>,And HP+&lt;color=#47d110&gt;5.0%&lt;/color&gt;</v>
      </c>
      <c r="AH382" t="str">
        <f t="shared" si="58"/>
        <v>血量+&lt;color=#47d110&gt;2415000&lt;/color&gt;,同时血量+&lt;color=#47d110&gt;5.0%&lt;/color&gt;</v>
      </c>
      <c r="AI382" t="str">
        <f t="shared" si="59"/>
        <v>血量+&lt;color=#47d110&gt;2415000&lt;/color&gt;,同時血量+&lt;color=#47d110&gt;5.0%&lt;/color&gt;</v>
      </c>
      <c r="AJ382" t="str">
        <f t="shared" si="60"/>
        <v>HP+&lt;color=#47d110&gt;2415000&lt;/color&gt;,And HP+&lt;color=#47d110&gt;5.0%&lt;/color&gt;</v>
      </c>
      <c r="AL382" t="str">
        <f>_xlfn.XLOOKUP(AK382,Sheet4!$E$50:$E$118,Sheet4!$F$50:$F$118,"",)</f>
        <v/>
      </c>
      <c r="AM382" s="74" t="str">
        <f t="shared" si="61"/>
        <v>血量+&lt;color=#47d110&gt;2415000&lt;/color&gt;,同时血量+&lt;color=#47d110&gt;5.0%&lt;/color&gt;</v>
      </c>
      <c r="AN382" s="74" t="str">
        <f t="shared" si="62"/>
        <v>血量+&lt;color=#47d110&gt;2415000&lt;/color&gt;,同時血量+&lt;color=#47d110&gt;5.0%&lt;/color&gt;</v>
      </c>
      <c r="AO382" s="74" t="str">
        <f>AJ382&amp;_xlfn.XLOOKUP(AK382,Sheet4!$E$50:$E$118,Sheet4!$G$50:$G$118,"",)</f>
        <v>HP+&lt;color=#47d110&gt;2415000&lt;/color&gt;,And HP+&lt;color=#47d110&gt;5.0%&lt;/color&gt;</v>
      </c>
    </row>
    <row r="383" spans="12:41" x14ac:dyDescent="0.15">
      <c r="L383">
        <f t="shared" si="57"/>
        <v>62630</v>
      </c>
      <c r="M383">
        <v>30</v>
      </c>
      <c r="N383" s="81">
        <v>30</v>
      </c>
      <c r="O383" s="82">
        <v>4028</v>
      </c>
      <c r="P383" s="82">
        <v>4009</v>
      </c>
      <c r="Q383" s="82">
        <v>4005</v>
      </c>
      <c r="R383" s="124">
        <f t="shared" si="63"/>
        <v>1.1499999999999999</v>
      </c>
      <c r="S383" s="88">
        <v>26</v>
      </c>
      <c r="T383" s="89">
        <v>1</v>
      </c>
      <c r="U383" s="88">
        <v>4</v>
      </c>
      <c r="V383">
        <f t="shared" si="64"/>
        <v>6</v>
      </c>
      <c r="W383" t="str" cm="1">
        <f t="array" ref="W383">"{5,1,"&amp;T383&amp;","&amp;_xlfn.CEILING.MATH(INDEX($E$5:$J$10,T383,V383)*R383,100)&amp;",0}"</f>
        <v>{5,1,1,299000,0}</v>
      </c>
      <c r="X383" t="str" cm="1">
        <f t="array" ref="X383">IF(U383=0,"","{5,1,"&amp;U383-3&amp;","&amp;INDEX($E$5:$J$10,U383,V383)/10&amp;",1}")</f>
        <v>{5,1,1,5,1}</v>
      </c>
      <c r="Y383" t="str">
        <f t="array" ref="Y383">[1]!LKnum(W383:X383)</f>
        <v>{{5,1,1,299000,0}|{5,1,1,5,1}}</v>
      </c>
      <c r="Z383">
        <v>0</v>
      </c>
      <c r="AA383">
        <f t="array" ref="AA383">INT(IF(U383=0,0,INDEX($E$20:$J$25,U383,V383))+INDEX($E$20:$J$25,T383,V383))</f>
        <v>260000</v>
      </c>
      <c r="AB383" t="str" cm="1">
        <f t="array" ref="AB383">INDEX(A$5:A$10,$T383)&amp;"&lt;color=#47d110&gt;"&amp;_xlfn.CEILING.MATH(INDEX($E$5:$J$10,T383,V383)*R383,100)&amp;"&lt;/color&gt;"</f>
        <v>攻击+&lt;color=#47d110&gt;299000&lt;/color&gt;</v>
      </c>
      <c r="AC383" t="str" cm="1">
        <f t="array" ref="AC383">INDEX(B$5:B$10,$T383)&amp;"&lt;color=#47d110&gt;"&amp;_xlfn.CEILING.MATH(INDEX($E$5:$J$10,T383,V383)*R383,100)&amp;"&lt;/color&gt;"</f>
        <v>攻擊+&lt;color=#47d110&gt;299000&lt;/color&gt;</v>
      </c>
      <c r="AD383" t="str" cm="1">
        <f t="array" ref="AD383">INDEX(C$5:C$10,$T383)&amp;"&lt;color=#47d110&gt;"&amp;_xlfn.CEILING.MATH(INDEX($E$5:$J$10,T383,V383)*R383,100)&amp;"&lt;/color&gt;"</f>
        <v>ATK+&lt;color=#47d110&gt;299000&lt;/color&gt;</v>
      </c>
      <c r="AE383" t="str">
        <f t="array" ref="AE383">IF($U383=0,"",","&amp;INDEX(A$5:A$10,$U383)&amp;INDEX($E$34:$J$39,$U383,$V383))</f>
        <v>,同时攻击+&lt;color=#47d110&gt;5.0%&lt;/color&gt;</v>
      </c>
      <c r="AF383" t="str">
        <f t="array" ref="AF383">IF($U383=0,"",","&amp;INDEX(B$5:B$10,$U383)&amp;INDEX($E$34:$J$39,$U383,$V383))</f>
        <v>,同時攻擊+&lt;color=#47d110&gt;5.0%&lt;/color&gt;</v>
      </c>
      <c r="AG383" t="str">
        <f t="array" ref="AG383">IF($U383=0,"",","&amp;INDEX(C$5:C$10,$U383)&amp;INDEX($E$34:$J$39,$U383,$V383))</f>
        <v>,And ATK+&lt;color=#47d110&gt;5.0%&lt;/color&gt;</v>
      </c>
      <c r="AH383" t="str">
        <f t="shared" si="58"/>
        <v>攻击+&lt;color=#47d110&gt;299000&lt;/color&gt;,同时攻击+&lt;color=#47d110&gt;5.0%&lt;/color&gt;</v>
      </c>
      <c r="AI383" t="str">
        <f t="shared" si="59"/>
        <v>攻擊+&lt;color=#47d110&gt;299000&lt;/color&gt;,同時攻擊+&lt;color=#47d110&gt;5.0%&lt;/color&gt;</v>
      </c>
      <c r="AJ383" t="str">
        <f t="shared" si="60"/>
        <v>ATK+&lt;color=#47d110&gt;299000&lt;/color&gt;,And ATK+&lt;color=#47d110&gt;5.0%&lt;/color&gt;</v>
      </c>
      <c r="AL383" t="str">
        <f>_xlfn.XLOOKUP(AK383,Sheet4!$E$50:$E$118,Sheet4!$F$50:$F$118,"",)</f>
        <v/>
      </c>
      <c r="AM383" s="74" t="str">
        <f t="shared" si="61"/>
        <v>攻击+&lt;color=#47d110&gt;299000&lt;/color&gt;,同时攻击+&lt;color=#47d110&gt;5.0%&lt;/color&gt;</v>
      </c>
      <c r="AN383" s="74" t="str">
        <f t="shared" si="62"/>
        <v>攻擊+&lt;color=#47d110&gt;299000&lt;/color&gt;,同時攻擊+&lt;color=#47d110&gt;5.0%&lt;/color&gt;</v>
      </c>
      <c r="AO383" s="74" t="str">
        <f>AJ383&amp;_xlfn.XLOOKUP(AK383,Sheet4!$E$50:$E$118,Sheet4!$G$50:$G$118,"",)</f>
        <v>ATK+&lt;color=#47d110&gt;299000&lt;/color&gt;,And ATK+&lt;color=#47d110&gt;5.0%&lt;/color&gt;</v>
      </c>
    </row>
    <row r="384" spans="12:41" x14ac:dyDescent="0.15">
      <c r="L384">
        <f t="shared" si="57"/>
        <v>61531</v>
      </c>
      <c r="M384">
        <v>31</v>
      </c>
      <c r="N384" s="79">
        <v>31</v>
      </c>
      <c r="O384" s="82">
        <v>4024</v>
      </c>
      <c r="P384" s="82">
        <v>4012</v>
      </c>
      <c r="Q384" s="82">
        <v>4006</v>
      </c>
      <c r="R384" s="124">
        <f t="shared" si="63"/>
        <v>1.1499999999999999</v>
      </c>
      <c r="S384" s="88">
        <v>15</v>
      </c>
      <c r="T384" s="89">
        <v>2</v>
      </c>
      <c r="U384" s="88">
        <v>5</v>
      </c>
      <c r="V384">
        <f t="shared" si="64"/>
        <v>6</v>
      </c>
      <c r="W384" t="str" cm="1">
        <f t="array" ref="W384">"{5,1,"&amp;T384&amp;","&amp;_xlfn.CEILING.MATH(INDEX($E$5:$J$10,T384,V384)*R384,100)&amp;",0}"</f>
        <v>{5,1,2,356500,0}</v>
      </c>
      <c r="X384" t="str" cm="1">
        <f t="array" ref="X384">IF(U384=0,"","{5,1,"&amp;U384-3&amp;","&amp;INDEX($E$5:$J$10,U384,V384)/10&amp;",1}")</f>
        <v>{5,1,2,5,1}</v>
      </c>
      <c r="Y384" t="str">
        <f t="array" ref="Y384">[1]!LKnum(W384:X384)</f>
        <v>{{5,1,2,356500,0}|{5,1,2,5,1}}</v>
      </c>
      <c r="Z384">
        <v>0</v>
      </c>
      <c r="AA384">
        <f t="array" ref="AA384">INT(IF(U384=0,0,INDEX($E$20:$J$25,U384,V384))+INDEX($E$20:$J$25,T384,V384))</f>
        <v>465000</v>
      </c>
      <c r="AB384" t="str" cm="1">
        <f t="array" ref="AB384">INDEX(A$5:A$10,$T384)&amp;"&lt;color=#47d110&gt;"&amp;_xlfn.CEILING.MATH(INDEX($E$5:$J$10,T384,V384)*R384,100)&amp;"&lt;/color&gt;"</f>
        <v>防御+&lt;color=#47d110&gt;356500&lt;/color&gt;</v>
      </c>
      <c r="AC384" t="str" cm="1">
        <f t="array" ref="AC384">INDEX(B$5:B$10,$T384)&amp;"&lt;color=#47d110&gt;"&amp;_xlfn.CEILING.MATH(INDEX($E$5:$J$10,T384,V384)*R384,100)&amp;"&lt;/color&gt;"</f>
        <v>防禦+&lt;color=#47d110&gt;356500&lt;/color&gt;</v>
      </c>
      <c r="AD384" t="str" cm="1">
        <f t="array" ref="AD384">INDEX(C$5:C$10,$T384)&amp;"&lt;color=#47d110&gt;"&amp;_xlfn.CEILING.MATH(INDEX($E$5:$J$10,T384,V384)*R384,100)&amp;"&lt;/color&gt;"</f>
        <v>DEF+&lt;color=#47d110&gt;356500&lt;/color&gt;</v>
      </c>
      <c r="AE384" t="str">
        <f t="array" ref="AE384">IF($U384=0,"",","&amp;INDEX(A$5:A$10,$U384)&amp;INDEX($E$34:$J$39,$U384,$V384))</f>
        <v>,同时防御+&lt;color=#47d110&gt;5.0%&lt;/color&gt;</v>
      </c>
      <c r="AF384" t="str">
        <f t="array" ref="AF384">IF($U384=0,"",","&amp;INDEX(B$5:B$10,$U384)&amp;INDEX($E$34:$J$39,$U384,$V384))</f>
        <v>,同時防禦+&lt;color=#47d110&gt;5.0%&lt;/color&gt;</v>
      </c>
      <c r="AG384" t="str">
        <f t="array" ref="AG384">IF($U384=0,"",","&amp;INDEX(C$5:C$10,$U384)&amp;INDEX($E$34:$J$39,$U384,$V384))</f>
        <v>,And DEF+&lt;color=#47d110&gt;5.0%&lt;/color&gt;</v>
      </c>
      <c r="AH384" t="str">
        <f t="shared" si="58"/>
        <v>防御+&lt;color=#47d110&gt;356500&lt;/color&gt;,同时防御+&lt;color=#47d110&gt;5.0%&lt;/color&gt;</v>
      </c>
      <c r="AI384" t="str">
        <f t="shared" si="59"/>
        <v>防禦+&lt;color=#47d110&gt;356500&lt;/color&gt;,同時防禦+&lt;color=#47d110&gt;5.0%&lt;/color&gt;</v>
      </c>
      <c r="AJ384" t="str">
        <f t="shared" si="60"/>
        <v>DEF+&lt;color=#47d110&gt;356500&lt;/color&gt;,And DEF+&lt;color=#47d110&gt;5.0%&lt;/color&gt;</v>
      </c>
      <c r="AL384" t="str">
        <f>_xlfn.XLOOKUP(AK384,Sheet4!$E$50:$E$118,Sheet4!$F$50:$F$118,"",)</f>
        <v/>
      </c>
      <c r="AM384" s="74" t="str">
        <f t="shared" si="61"/>
        <v>防御+&lt;color=#47d110&gt;356500&lt;/color&gt;,同时防御+&lt;color=#47d110&gt;5.0%&lt;/color&gt;</v>
      </c>
      <c r="AN384" s="74" t="str">
        <f t="shared" si="62"/>
        <v>防禦+&lt;color=#47d110&gt;356500&lt;/color&gt;,同時防禦+&lt;color=#47d110&gt;5.0%&lt;/color&gt;</v>
      </c>
      <c r="AO384" s="74" t="str">
        <f>AJ384&amp;_xlfn.XLOOKUP(AK384,Sheet4!$E$50:$E$118,Sheet4!$G$50:$G$118,"",)</f>
        <v>DEF+&lt;color=#47d110&gt;356500&lt;/color&gt;,And DEF+&lt;color=#47d110&gt;5.0%&lt;/color&gt;</v>
      </c>
    </row>
    <row r="385" spans="12:41" x14ac:dyDescent="0.15">
      <c r="L385">
        <f t="shared" si="57"/>
        <v>61532</v>
      </c>
      <c r="M385">
        <v>32</v>
      </c>
      <c r="N385" s="81">
        <v>32</v>
      </c>
      <c r="O385" s="82">
        <v>4040</v>
      </c>
      <c r="P385" s="82">
        <v>4006</v>
      </c>
      <c r="Q385" s="82">
        <v>4002</v>
      </c>
      <c r="R385" s="124">
        <f t="shared" si="63"/>
        <v>1.1499999999999999</v>
      </c>
      <c r="S385" s="88">
        <v>15</v>
      </c>
      <c r="T385" s="89">
        <v>2</v>
      </c>
      <c r="U385" s="88">
        <v>5</v>
      </c>
      <c r="V385">
        <f t="shared" si="64"/>
        <v>6</v>
      </c>
      <c r="W385" t="str" cm="1">
        <f t="array" ref="W385">"{5,1,"&amp;T385&amp;","&amp;_xlfn.CEILING.MATH(INDEX($E$5:$J$10,T385,V385)*R385,100)&amp;",0}"</f>
        <v>{5,1,2,356500,0}</v>
      </c>
      <c r="X385" t="str" cm="1">
        <f t="array" ref="X385">IF(U385=0,"","{5,1,"&amp;U385-3&amp;","&amp;INDEX($E$5:$J$10,U385,V385)/10&amp;",1}")</f>
        <v>{5,1,2,5,1}</v>
      </c>
      <c r="Y385" t="str">
        <f t="array" ref="Y385">[1]!LKnum(W385:X385)</f>
        <v>{{5,1,2,356500,0}|{5,1,2,5,1}}</v>
      </c>
      <c r="Z385">
        <v>0</v>
      </c>
      <c r="AA385">
        <f t="array" ref="AA385">INT(IF(U385=0,0,INDEX($E$20:$J$25,U385,V385))+INDEX($E$20:$J$25,T385,V385))</f>
        <v>465000</v>
      </c>
      <c r="AB385" t="str" cm="1">
        <f t="array" ref="AB385">INDEX(A$5:A$10,$T385)&amp;"&lt;color=#47d110&gt;"&amp;_xlfn.CEILING.MATH(INDEX($E$5:$J$10,T385,V385)*R385,100)&amp;"&lt;/color&gt;"</f>
        <v>防御+&lt;color=#47d110&gt;356500&lt;/color&gt;</v>
      </c>
      <c r="AC385" t="str" cm="1">
        <f t="array" ref="AC385">INDEX(B$5:B$10,$T385)&amp;"&lt;color=#47d110&gt;"&amp;_xlfn.CEILING.MATH(INDEX($E$5:$J$10,T385,V385)*R385,100)&amp;"&lt;/color&gt;"</f>
        <v>防禦+&lt;color=#47d110&gt;356500&lt;/color&gt;</v>
      </c>
      <c r="AD385" t="str" cm="1">
        <f t="array" ref="AD385">INDEX(C$5:C$10,$T385)&amp;"&lt;color=#47d110&gt;"&amp;_xlfn.CEILING.MATH(INDEX($E$5:$J$10,T385,V385)*R385,100)&amp;"&lt;/color&gt;"</f>
        <v>DEF+&lt;color=#47d110&gt;356500&lt;/color&gt;</v>
      </c>
      <c r="AE385" t="str">
        <f t="array" ref="AE385">IF($U385=0,"",","&amp;INDEX(A$5:A$10,$U385)&amp;INDEX($E$34:$J$39,$U385,$V385))</f>
        <v>,同时防御+&lt;color=#47d110&gt;5.0%&lt;/color&gt;</v>
      </c>
      <c r="AF385" t="str">
        <f t="array" ref="AF385">IF($U385=0,"",","&amp;INDEX(B$5:B$10,$U385)&amp;INDEX($E$34:$J$39,$U385,$V385))</f>
        <v>,同時防禦+&lt;color=#47d110&gt;5.0%&lt;/color&gt;</v>
      </c>
      <c r="AG385" t="str">
        <f t="array" ref="AG385">IF($U385=0,"",","&amp;INDEX(C$5:C$10,$U385)&amp;INDEX($E$34:$J$39,$U385,$V385))</f>
        <v>,And DEF+&lt;color=#47d110&gt;5.0%&lt;/color&gt;</v>
      </c>
      <c r="AH385" t="str">
        <f t="shared" si="58"/>
        <v>防御+&lt;color=#47d110&gt;356500&lt;/color&gt;,同时防御+&lt;color=#47d110&gt;5.0%&lt;/color&gt;</v>
      </c>
      <c r="AI385" t="str">
        <f t="shared" si="59"/>
        <v>防禦+&lt;color=#47d110&gt;356500&lt;/color&gt;,同時防禦+&lt;color=#47d110&gt;5.0%&lt;/color&gt;</v>
      </c>
      <c r="AJ385" t="str">
        <f t="shared" si="60"/>
        <v>DEF+&lt;color=#47d110&gt;356500&lt;/color&gt;,And DEF+&lt;color=#47d110&gt;5.0%&lt;/color&gt;</v>
      </c>
      <c r="AL385" t="str">
        <f>_xlfn.XLOOKUP(AK385,Sheet4!$E$50:$E$118,Sheet4!$F$50:$F$118,"",)</f>
        <v/>
      </c>
      <c r="AM385" s="74" t="str">
        <f t="shared" si="61"/>
        <v>防御+&lt;color=#47d110&gt;356500&lt;/color&gt;,同时防御+&lt;color=#47d110&gt;5.0%&lt;/color&gt;</v>
      </c>
      <c r="AN385" s="74" t="str">
        <f t="shared" si="62"/>
        <v>防禦+&lt;color=#47d110&gt;356500&lt;/color&gt;,同時防禦+&lt;color=#47d110&gt;5.0%&lt;/color&gt;</v>
      </c>
      <c r="AO385" s="74" t="str">
        <f>AJ385&amp;_xlfn.XLOOKUP(AK385,Sheet4!$E$50:$E$118,Sheet4!$G$50:$G$118,"",)</f>
        <v>DEF+&lt;color=#47d110&gt;356500&lt;/color&gt;,And DEF+&lt;color=#47d110&gt;5.0%&lt;/color&gt;</v>
      </c>
    </row>
    <row r="386" spans="12:41" x14ac:dyDescent="0.15">
      <c r="L386">
        <f t="shared" si="57"/>
        <v>61533</v>
      </c>
      <c r="M386">
        <v>33</v>
      </c>
      <c r="N386" s="79">
        <v>33</v>
      </c>
      <c r="O386" s="82">
        <v>4027</v>
      </c>
      <c r="P386" s="82">
        <v>4023</v>
      </c>
      <c r="Q386" s="82">
        <v>4006</v>
      </c>
      <c r="R386" s="124">
        <f t="shared" si="63"/>
        <v>1.1499999999999999</v>
      </c>
      <c r="S386" s="88">
        <v>15</v>
      </c>
      <c r="T386" s="89">
        <v>1</v>
      </c>
      <c r="U386" s="88">
        <v>4</v>
      </c>
      <c r="V386">
        <f t="shared" si="64"/>
        <v>6</v>
      </c>
      <c r="W386" t="str" cm="1">
        <f t="array" ref="W386">"{5,1,"&amp;T386&amp;","&amp;_xlfn.CEILING.MATH(INDEX($E$5:$J$10,T386,V386)*R386,100)&amp;",0}"</f>
        <v>{5,1,1,299000,0}</v>
      </c>
      <c r="X386" t="str" cm="1">
        <f t="array" ref="X386">IF(U386=0,"","{5,1,"&amp;U386-3&amp;","&amp;INDEX($E$5:$J$10,U386,V386)/10&amp;",1}")</f>
        <v>{5,1,1,5,1}</v>
      </c>
      <c r="Y386" t="str">
        <f t="array" ref="Y386">[1]!LKnum(W386:X386)</f>
        <v>{{5,1,1,299000,0}|{5,1,1,5,1}}</v>
      </c>
      <c r="Z386">
        <v>0</v>
      </c>
      <c r="AA386">
        <f t="array" ref="AA386">INT(IF(U386=0,0,INDEX($E$20:$J$25,U386,V386))+INDEX($E$20:$J$25,T386,V386))</f>
        <v>260000</v>
      </c>
      <c r="AB386" t="str" cm="1">
        <f t="array" ref="AB386">INDEX(A$5:A$10,$T386)&amp;"&lt;color=#47d110&gt;"&amp;_xlfn.CEILING.MATH(INDEX($E$5:$J$10,T386,V386)*R386,100)&amp;"&lt;/color&gt;"</f>
        <v>攻击+&lt;color=#47d110&gt;299000&lt;/color&gt;</v>
      </c>
      <c r="AC386" t="str" cm="1">
        <f t="array" ref="AC386">INDEX(B$5:B$10,$T386)&amp;"&lt;color=#47d110&gt;"&amp;_xlfn.CEILING.MATH(INDEX($E$5:$J$10,T386,V386)*R386,100)&amp;"&lt;/color&gt;"</f>
        <v>攻擊+&lt;color=#47d110&gt;299000&lt;/color&gt;</v>
      </c>
      <c r="AD386" t="str" cm="1">
        <f t="array" ref="AD386">INDEX(C$5:C$10,$T386)&amp;"&lt;color=#47d110&gt;"&amp;_xlfn.CEILING.MATH(INDEX($E$5:$J$10,T386,V386)*R386,100)&amp;"&lt;/color&gt;"</f>
        <v>ATK+&lt;color=#47d110&gt;299000&lt;/color&gt;</v>
      </c>
      <c r="AE386" t="str">
        <f t="array" ref="AE386">IF($U386=0,"",","&amp;INDEX(A$5:A$10,$U386)&amp;INDEX($E$34:$J$39,$U386,$V386))</f>
        <v>,同时攻击+&lt;color=#47d110&gt;5.0%&lt;/color&gt;</v>
      </c>
      <c r="AF386" t="str">
        <f t="array" ref="AF386">IF($U386=0,"",","&amp;INDEX(B$5:B$10,$U386)&amp;INDEX($E$34:$J$39,$U386,$V386))</f>
        <v>,同時攻擊+&lt;color=#47d110&gt;5.0%&lt;/color&gt;</v>
      </c>
      <c r="AG386" t="str">
        <f t="array" ref="AG386">IF($U386=0,"",","&amp;INDEX(C$5:C$10,$U386)&amp;INDEX($E$34:$J$39,$U386,$V386))</f>
        <v>,And ATK+&lt;color=#47d110&gt;5.0%&lt;/color&gt;</v>
      </c>
      <c r="AH386" t="str">
        <f t="shared" si="58"/>
        <v>攻击+&lt;color=#47d110&gt;299000&lt;/color&gt;,同时攻击+&lt;color=#47d110&gt;5.0%&lt;/color&gt;</v>
      </c>
      <c r="AI386" t="str">
        <f t="shared" si="59"/>
        <v>攻擊+&lt;color=#47d110&gt;299000&lt;/color&gt;,同時攻擊+&lt;color=#47d110&gt;5.0%&lt;/color&gt;</v>
      </c>
      <c r="AJ386" t="str">
        <f t="shared" si="60"/>
        <v>ATK+&lt;color=#47d110&gt;299000&lt;/color&gt;,And ATK+&lt;color=#47d110&gt;5.0%&lt;/color&gt;</v>
      </c>
      <c r="AL386" t="str">
        <f>_xlfn.XLOOKUP(AK386,Sheet4!$E$50:$E$118,Sheet4!$F$50:$F$118,"",)</f>
        <v/>
      </c>
      <c r="AM386" s="74" t="str">
        <f t="shared" si="61"/>
        <v>攻击+&lt;color=#47d110&gt;299000&lt;/color&gt;,同时攻击+&lt;color=#47d110&gt;5.0%&lt;/color&gt;</v>
      </c>
      <c r="AN386" s="74" t="str">
        <f t="shared" si="62"/>
        <v>攻擊+&lt;color=#47d110&gt;299000&lt;/color&gt;,同時攻擊+&lt;color=#47d110&gt;5.0%&lt;/color&gt;</v>
      </c>
      <c r="AO386" s="74" t="str">
        <f>AJ386&amp;_xlfn.XLOOKUP(AK386,Sheet4!$E$50:$E$118,Sheet4!$G$50:$G$118,"",)</f>
        <v>ATK+&lt;color=#47d110&gt;299000&lt;/color&gt;,And ATK+&lt;color=#47d110&gt;5.0%&lt;/color&gt;</v>
      </c>
    </row>
    <row r="387" spans="12:41" x14ac:dyDescent="0.15">
      <c r="L387">
        <f t="shared" si="57"/>
        <v>61534</v>
      </c>
      <c r="M387">
        <v>34</v>
      </c>
      <c r="N387" s="79">
        <v>34</v>
      </c>
      <c r="O387" s="82">
        <v>4018</v>
      </c>
      <c r="P387" s="82">
        <v>4016</v>
      </c>
      <c r="Q387" s="82">
        <v>4005</v>
      </c>
      <c r="R387" s="124">
        <f t="shared" si="63"/>
        <v>1.1499999999999999</v>
      </c>
      <c r="S387" s="88">
        <v>15</v>
      </c>
      <c r="T387" s="89">
        <v>1</v>
      </c>
      <c r="U387" s="88">
        <v>4</v>
      </c>
      <c r="V387">
        <f t="shared" si="64"/>
        <v>6</v>
      </c>
      <c r="W387" t="str" cm="1">
        <f t="array" ref="W387">"{5,1,"&amp;T387&amp;","&amp;_xlfn.CEILING.MATH(INDEX($E$5:$J$10,T387,V387)*R387,100)&amp;",0}"</f>
        <v>{5,1,1,299000,0}</v>
      </c>
      <c r="X387" t="str" cm="1">
        <f t="array" ref="X387">IF(U387=0,"","{5,1,"&amp;U387-3&amp;","&amp;INDEX($E$5:$J$10,U387,V387)/10&amp;",1}")</f>
        <v>{5,1,1,5,1}</v>
      </c>
      <c r="Y387" t="str">
        <f t="array" ref="Y387">[1]!LKnum(W387:X387)</f>
        <v>{{5,1,1,299000,0}|{5,1,1,5,1}}</v>
      </c>
      <c r="Z387">
        <v>0</v>
      </c>
      <c r="AA387">
        <f t="array" ref="AA387">INT(IF(U387=0,0,INDEX($E$20:$J$25,U387,V387))+INDEX($E$20:$J$25,T387,V387))</f>
        <v>260000</v>
      </c>
      <c r="AB387" t="str" cm="1">
        <f t="array" ref="AB387">INDEX(A$5:A$10,$T387)&amp;"&lt;color=#47d110&gt;"&amp;_xlfn.CEILING.MATH(INDEX($E$5:$J$10,T387,V387)*R387,100)&amp;"&lt;/color&gt;"</f>
        <v>攻击+&lt;color=#47d110&gt;299000&lt;/color&gt;</v>
      </c>
      <c r="AC387" t="str" cm="1">
        <f t="array" ref="AC387">INDEX(B$5:B$10,$T387)&amp;"&lt;color=#47d110&gt;"&amp;_xlfn.CEILING.MATH(INDEX($E$5:$J$10,T387,V387)*R387,100)&amp;"&lt;/color&gt;"</f>
        <v>攻擊+&lt;color=#47d110&gt;299000&lt;/color&gt;</v>
      </c>
      <c r="AD387" t="str" cm="1">
        <f t="array" ref="AD387">INDEX(C$5:C$10,$T387)&amp;"&lt;color=#47d110&gt;"&amp;_xlfn.CEILING.MATH(INDEX($E$5:$J$10,T387,V387)*R387,100)&amp;"&lt;/color&gt;"</f>
        <v>ATK+&lt;color=#47d110&gt;299000&lt;/color&gt;</v>
      </c>
      <c r="AE387" t="str">
        <f t="array" ref="AE387">IF($U387=0,"",","&amp;INDEX(A$5:A$10,$U387)&amp;INDEX($E$34:$J$39,$U387,$V387))</f>
        <v>,同时攻击+&lt;color=#47d110&gt;5.0%&lt;/color&gt;</v>
      </c>
      <c r="AF387" t="str">
        <f t="array" ref="AF387">IF($U387=0,"",","&amp;INDEX(B$5:B$10,$U387)&amp;INDEX($E$34:$J$39,$U387,$V387))</f>
        <v>,同時攻擊+&lt;color=#47d110&gt;5.0%&lt;/color&gt;</v>
      </c>
      <c r="AG387" t="str">
        <f t="array" ref="AG387">IF($U387=0,"",","&amp;INDEX(C$5:C$10,$U387)&amp;INDEX($E$34:$J$39,$U387,$V387))</f>
        <v>,And ATK+&lt;color=#47d110&gt;5.0%&lt;/color&gt;</v>
      </c>
      <c r="AH387" t="str">
        <f t="shared" si="58"/>
        <v>攻击+&lt;color=#47d110&gt;299000&lt;/color&gt;,同时攻击+&lt;color=#47d110&gt;5.0%&lt;/color&gt;</v>
      </c>
      <c r="AI387" t="str">
        <f t="shared" si="59"/>
        <v>攻擊+&lt;color=#47d110&gt;299000&lt;/color&gt;,同時攻擊+&lt;color=#47d110&gt;5.0%&lt;/color&gt;</v>
      </c>
      <c r="AJ387" t="str">
        <f t="shared" si="60"/>
        <v>ATK+&lt;color=#47d110&gt;299000&lt;/color&gt;,And ATK+&lt;color=#47d110&gt;5.0%&lt;/color&gt;</v>
      </c>
      <c r="AL387" t="str">
        <f>_xlfn.XLOOKUP(AK387,Sheet4!$E$50:$E$118,Sheet4!$F$50:$F$118,"",)</f>
        <v/>
      </c>
      <c r="AM387" s="74" t="str">
        <f t="shared" si="61"/>
        <v>攻击+&lt;color=#47d110&gt;299000&lt;/color&gt;,同时攻击+&lt;color=#47d110&gt;5.0%&lt;/color&gt;</v>
      </c>
      <c r="AN387" s="74" t="str">
        <f t="shared" si="62"/>
        <v>攻擊+&lt;color=#47d110&gt;299000&lt;/color&gt;,同時攻擊+&lt;color=#47d110&gt;5.0%&lt;/color&gt;</v>
      </c>
      <c r="AO387" s="74" t="str">
        <f>AJ387&amp;_xlfn.XLOOKUP(AK387,Sheet4!$E$50:$E$118,Sheet4!$G$50:$G$118,"",)</f>
        <v>ATK+&lt;color=#47d110&gt;299000&lt;/color&gt;,And ATK+&lt;color=#47d110&gt;5.0%&lt;/color&gt;</v>
      </c>
    </row>
    <row r="388" spans="12:41" x14ac:dyDescent="0.15">
      <c r="L388">
        <f t="shared" ref="L388:L423" si="65">(S388&amp;M388)+0+V388*10000</f>
        <v>61535</v>
      </c>
      <c r="M388">
        <v>35</v>
      </c>
      <c r="N388" s="79">
        <v>35</v>
      </c>
      <c r="O388" s="82">
        <v>4015</v>
      </c>
      <c r="P388" s="82">
        <v>4012</v>
      </c>
      <c r="Q388" s="82">
        <v>4000</v>
      </c>
      <c r="R388" s="124">
        <f t="shared" si="63"/>
        <v>1.1499999999999999</v>
      </c>
      <c r="S388" s="88">
        <v>15</v>
      </c>
      <c r="T388" s="89">
        <v>1</v>
      </c>
      <c r="U388" s="88">
        <v>4</v>
      </c>
      <c r="V388">
        <f t="shared" si="64"/>
        <v>6</v>
      </c>
      <c r="W388" t="str" cm="1">
        <f t="array" ref="W388">"{5,1,"&amp;T388&amp;","&amp;_xlfn.CEILING.MATH(INDEX($E$5:$J$10,T388,V388)*R388,100)&amp;",0}"</f>
        <v>{5,1,1,299000,0}</v>
      </c>
      <c r="X388" t="str" cm="1">
        <f t="array" ref="X388">IF(U388=0,"","{5,1,"&amp;U388-3&amp;","&amp;INDEX($E$5:$J$10,U388,V388)/10&amp;",1}")</f>
        <v>{5,1,1,5,1}</v>
      </c>
      <c r="Y388" t="str">
        <f t="array" ref="Y388">[1]!LKnum(W388:X388)</f>
        <v>{{5,1,1,299000,0}|{5,1,1,5,1}}</v>
      </c>
      <c r="Z388">
        <v>8</v>
      </c>
      <c r="AA388">
        <f t="array" ref="AA388">INT(IF(U388=0,0,INDEX($E$20:$J$25,U388,V388))+INDEX($E$20:$J$25,T388,V388))</f>
        <v>260000</v>
      </c>
      <c r="AB388" t="str" cm="1">
        <f t="array" ref="AB388">INDEX(A$5:A$10,$T388)&amp;"&lt;color=#47d110&gt;"&amp;_xlfn.CEILING.MATH(INDEX($E$5:$J$10,T388,V388)*R388,100)&amp;"&lt;/color&gt;"</f>
        <v>攻击+&lt;color=#47d110&gt;299000&lt;/color&gt;</v>
      </c>
      <c r="AC388" t="str" cm="1">
        <f t="array" ref="AC388">INDEX(B$5:B$10,$T388)&amp;"&lt;color=#47d110&gt;"&amp;_xlfn.CEILING.MATH(INDEX($E$5:$J$10,T388,V388)*R388,100)&amp;"&lt;/color&gt;"</f>
        <v>攻擊+&lt;color=#47d110&gt;299000&lt;/color&gt;</v>
      </c>
      <c r="AD388" t="str" cm="1">
        <f t="array" ref="AD388">INDEX(C$5:C$10,$T388)&amp;"&lt;color=#47d110&gt;"&amp;_xlfn.CEILING.MATH(INDEX($E$5:$J$10,T388,V388)*R388,100)&amp;"&lt;/color&gt;"</f>
        <v>ATK+&lt;color=#47d110&gt;299000&lt;/color&gt;</v>
      </c>
      <c r="AE388" t="str">
        <f t="array" ref="AE388">IF($U388=0,"",","&amp;INDEX(A$5:A$10,$U388)&amp;INDEX($E$34:$J$39,$U388,$V388))</f>
        <v>,同时攻击+&lt;color=#47d110&gt;5.0%&lt;/color&gt;</v>
      </c>
      <c r="AF388" t="str">
        <f t="array" ref="AF388">IF($U388=0,"",","&amp;INDEX(B$5:B$10,$U388)&amp;INDEX($E$34:$J$39,$U388,$V388))</f>
        <v>,同時攻擊+&lt;color=#47d110&gt;5.0%&lt;/color&gt;</v>
      </c>
      <c r="AG388" t="str">
        <f t="array" ref="AG388">IF($U388=0,"",","&amp;INDEX(C$5:C$10,$U388)&amp;INDEX($E$34:$J$39,$U388,$V388))</f>
        <v>,And ATK+&lt;color=#47d110&gt;5.0%&lt;/color&gt;</v>
      </c>
      <c r="AH388" t="str">
        <f t="shared" si="58"/>
        <v>攻击+&lt;color=#47d110&gt;299000&lt;/color&gt;,同时攻击+&lt;color=#47d110&gt;5.0%&lt;/color&gt;</v>
      </c>
      <c r="AI388" t="str">
        <f t="shared" si="59"/>
        <v>攻擊+&lt;color=#47d110&gt;299000&lt;/color&gt;,同時攻擊+&lt;color=#47d110&gt;5.0%&lt;/color&gt;</v>
      </c>
      <c r="AJ388" t="str">
        <f t="shared" si="60"/>
        <v>ATK+&lt;color=#47d110&gt;299000&lt;/color&gt;,And ATK+&lt;color=#47d110&gt;5.0%&lt;/color&gt;</v>
      </c>
      <c r="AL388" t="str">
        <f>_xlfn.XLOOKUP(AK388,Sheet4!$E$50:$E$118,Sheet4!$F$50:$F$118,"",)</f>
        <v/>
      </c>
      <c r="AM388" s="74" t="str">
        <f t="shared" si="61"/>
        <v>攻击+&lt;color=#47d110&gt;299000&lt;/color&gt;,同时攻击+&lt;color=#47d110&gt;5.0%&lt;/color&gt;</v>
      </c>
      <c r="AN388" s="74" t="str">
        <f t="shared" si="62"/>
        <v>攻擊+&lt;color=#47d110&gt;299000&lt;/color&gt;,同時攻擊+&lt;color=#47d110&gt;5.0%&lt;/color&gt;</v>
      </c>
      <c r="AO388" s="74" t="str">
        <f>AJ388&amp;_xlfn.XLOOKUP(AK388,Sheet4!$E$50:$E$118,Sheet4!$G$50:$G$118,"",)</f>
        <v>ATK+&lt;color=#47d110&gt;299000&lt;/color&gt;,And ATK+&lt;color=#47d110&gt;5.0%&lt;/color&gt;</v>
      </c>
    </row>
    <row r="389" spans="12:41" x14ac:dyDescent="0.15">
      <c r="L389">
        <f t="shared" si="65"/>
        <v>61536</v>
      </c>
      <c r="M389">
        <v>36</v>
      </c>
      <c r="N389" s="81">
        <v>36</v>
      </c>
      <c r="O389" s="82">
        <v>4040</v>
      </c>
      <c r="P389" s="82">
        <v>4018</v>
      </c>
      <c r="Q389" s="82">
        <v>4004</v>
      </c>
      <c r="R389" s="124">
        <f t="shared" si="63"/>
        <v>1.1499999999999999</v>
      </c>
      <c r="S389" s="88">
        <v>15</v>
      </c>
      <c r="T389" s="89">
        <v>3</v>
      </c>
      <c r="U389" s="88">
        <v>6</v>
      </c>
      <c r="V389">
        <f t="shared" si="64"/>
        <v>6</v>
      </c>
      <c r="W389" t="str" cm="1">
        <f t="array" ref="W389">"{5,1,"&amp;T389&amp;","&amp;_xlfn.CEILING.MATH(INDEX($E$5:$J$10,T389,V389)*R389,100)&amp;",0}"</f>
        <v>{5,1,3,2415000,0}</v>
      </c>
      <c r="X389" t="str" cm="1">
        <f t="array" ref="X389">IF(U389=0,"","{5,1,"&amp;U389-3&amp;","&amp;INDEX($E$5:$J$10,U389,V389)/10&amp;",1}")</f>
        <v>{5,1,3,5,1}</v>
      </c>
      <c r="Y389" t="str">
        <f t="array" ref="Y389">[1]!LKnum(W389:X389)</f>
        <v>{{5,1,3,2415000,0}|{5,1,3,5,1}}</v>
      </c>
      <c r="Z389">
        <v>8</v>
      </c>
      <c r="AA389">
        <f t="array" ref="AA389">INT(IF(U389=0,0,INDEX($E$20:$J$25,U389,V389))+INDEX($E$20:$J$25,T389,V389))</f>
        <v>273000</v>
      </c>
      <c r="AB389" t="str" cm="1">
        <f t="array" ref="AB389">INDEX(A$5:A$10,$T389)&amp;"&lt;color=#47d110&gt;"&amp;_xlfn.CEILING.MATH(INDEX($E$5:$J$10,T389,V389)*R389,100)&amp;"&lt;/color&gt;"</f>
        <v>血量+&lt;color=#47d110&gt;2415000&lt;/color&gt;</v>
      </c>
      <c r="AC389" t="str" cm="1">
        <f t="array" ref="AC389">INDEX(B$5:B$10,$T389)&amp;"&lt;color=#47d110&gt;"&amp;_xlfn.CEILING.MATH(INDEX($E$5:$J$10,T389,V389)*R389,100)&amp;"&lt;/color&gt;"</f>
        <v>血量+&lt;color=#47d110&gt;2415000&lt;/color&gt;</v>
      </c>
      <c r="AD389" t="str" cm="1">
        <f t="array" ref="AD389">INDEX(C$5:C$10,$T389)&amp;"&lt;color=#47d110&gt;"&amp;_xlfn.CEILING.MATH(INDEX($E$5:$J$10,T389,V389)*R389,100)&amp;"&lt;/color&gt;"</f>
        <v>HP+&lt;color=#47d110&gt;2415000&lt;/color&gt;</v>
      </c>
      <c r="AE389" t="str">
        <f t="array" ref="AE389">IF($U389=0,"",","&amp;INDEX(A$5:A$10,$U389)&amp;INDEX($E$34:$J$39,$U389,$V389))</f>
        <v>,同时血量+&lt;color=#47d110&gt;5.0%&lt;/color&gt;</v>
      </c>
      <c r="AF389" t="str">
        <f t="array" ref="AF389">IF($U389=0,"",","&amp;INDEX(B$5:B$10,$U389)&amp;INDEX($E$34:$J$39,$U389,$V389))</f>
        <v>,同時血量+&lt;color=#47d110&gt;5.0%&lt;/color&gt;</v>
      </c>
      <c r="AG389" t="str">
        <f t="array" ref="AG389">IF($U389=0,"",","&amp;INDEX(C$5:C$10,$U389)&amp;INDEX($E$34:$J$39,$U389,$V389))</f>
        <v>,And HP+&lt;color=#47d110&gt;5.0%&lt;/color&gt;</v>
      </c>
      <c r="AH389" t="str">
        <f t="shared" ref="AH389:AH423" si="66">AB389&amp;AE389</f>
        <v>血量+&lt;color=#47d110&gt;2415000&lt;/color&gt;,同时血量+&lt;color=#47d110&gt;5.0%&lt;/color&gt;</v>
      </c>
      <c r="AI389" t="str">
        <f t="shared" ref="AI389:AI423" si="67">AC389&amp;AF389</f>
        <v>血量+&lt;color=#47d110&gt;2415000&lt;/color&gt;,同時血量+&lt;color=#47d110&gt;5.0%&lt;/color&gt;</v>
      </c>
      <c r="AJ389" t="str">
        <f t="shared" ref="AJ389:AJ423" si="68">AD389&amp;AG389</f>
        <v>HP+&lt;color=#47d110&gt;2415000&lt;/color&gt;,And HP+&lt;color=#47d110&gt;5.0%&lt;/color&gt;</v>
      </c>
      <c r="AL389" t="str">
        <f>_xlfn.XLOOKUP(AK389,Sheet4!$E$50:$E$118,Sheet4!$F$50:$F$118,"",)</f>
        <v/>
      </c>
      <c r="AM389" s="74" t="str">
        <f t="shared" ref="AM389:AM423" si="69">AH389&amp;$AL389</f>
        <v>血量+&lt;color=#47d110&gt;2415000&lt;/color&gt;,同时血量+&lt;color=#47d110&gt;5.0%&lt;/color&gt;</v>
      </c>
      <c r="AN389" s="74" t="str">
        <f t="shared" ref="AN389:AN423" si="70">AI389&amp;$AL389</f>
        <v>血量+&lt;color=#47d110&gt;2415000&lt;/color&gt;,同時血量+&lt;color=#47d110&gt;5.0%&lt;/color&gt;</v>
      </c>
      <c r="AO389" s="74" t="str">
        <f>AJ389&amp;_xlfn.XLOOKUP(AK389,Sheet4!$E$50:$E$118,Sheet4!$G$50:$G$118,"",)</f>
        <v>HP+&lt;color=#47d110&gt;2415000&lt;/color&gt;,And HP+&lt;color=#47d110&gt;5.0%&lt;/color&gt;</v>
      </c>
    </row>
    <row r="390" spans="12:41" x14ac:dyDescent="0.15">
      <c r="L390">
        <f t="shared" si="65"/>
        <v>61537</v>
      </c>
      <c r="M390">
        <v>37</v>
      </c>
      <c r="N390" s="79">
        <v>37</v>
      </c>
      <c r="O390" s="82">
        <v>4025</v>
      </c>
      <c r="P390" s="82">
        <v>4017</v>
      </c>
      <c r="Q390" s="82">
        <v>4015</v>
      </c>
      <c r="R390" s="124">
        <f t="shared" si="63"/>
        <v>1.1499999999999999</v>
      </c>
      <c r="S390" s="88">
        <v>15</v>
      </c>
      <c r="T390" s="89">
        <v>1</v>
      </c>
      <c r="U390" s="88">
        <v>4</v>
      </c>
      <c r="V390">
        <f t="shared" si="64"/>
        <v>6</v>
      </c>
      <c r="W390" t="str" cm="1">
        <f t="array" ref="W390">"{5,1,"&amp;T390&amp;","&amp;_xlfn.CEILING.MATH(INDEX($E$5:$J$10,T390,V390)*R390,100)&amp;",0}"</f>
        <v>{5,1,1,299000,0}</v>
      </c>
      <c r="X390" t="str" cm="1">
        <f t="array" ref="X390">IF(U390=0,"","{5,1,"&amp;U390-3&amp;","&amp;INDEX($E$5:$J$10,U390,V390)/10&amp;",1}")</f>
        <v>{5,1,1,5,1}</v>
      </c>
      <c r="Y390" t="str">
        <f t="array" ref="Y390">[1]!LKnum(W390:X390)</f>
        <v>{{5,1,1,299000,0}|{5,1,1,5,1}}</v>
      </c>
      <c r="Z390">
        <v>8</v>
      </c>
      <c r="AA390">
        <f t="array" ref="AA390">INT(IF(U390=0,0,INDEX($E$20:$J$25,U390,V390))+INDEX($E$20:$J$25,T390,V390))</f>
        <v>260000</v>
      </c>
      <c r="AB390" t="str" cm="1">
        <f t="array" ref="AB390">INDEX(A$5:A$10,$T390)&amp;"&lt;color=#47d110&gt;"&amp;_xlfn.CEILING.MATH(INDEX($E$5:$J$10,T390,V390)*R390,100)&amp;"&lt;/color&gt;"</f>
        <v>攻击+&lt;color=#47d110&gt;299000&lt;/color&gt;</v>
      </c>
      <c r="AC390" t="str" cm="1">
        <f t="array" ref="AC390">INDEX(B$5:B$10,$T390)&amp;"&lt;color=#47d110&gt;"&amp;_xlfn.CEILING.MATH(INDEX($E$5:$J$10,T390,V390)*R390,100)&amp;"&lt;/color&gt;"</f>
        <v>攻擊+&lt;color=#47d110&gt;299000&lt;/color&gt;</v>
      </c>
      <c r="AD390" t="str" cm="1">
        <f t="array" ref="AD390">INDEX(C$5:C$10,$T390)&amp;"&lt;color=#47d110&gt;"&amp;_xlfn.CEILING.MATH(INDEX($E$5:$J$10,T390,V390)*R390,100)&amp;"&lt;/color&gt;"</f>
        <v>ATK+&lt;color=#47d110&gt;299000&lt;/color&gt;</v>
      </c>
      <c r="AE390" t="str">
        <f t="array" ref="AE390">IF($U390=0,"",","&amp;INDEX(A$5:A$10,$U390)&amp;INDEX($E$34:$J$39,$U390,$V390))</f>
        <v>,同时攻击+&lt;color=#47d110&gt;5.0%&lt;/color&gt;</v>
      </c>
      <c r="AF390" t="str">
        <f t="array" ref="AF390">IF($U390=0,"",","&amp;INDEX(B$5:B$10,$U390)&amp;INDEX($E$34:$J$39,$U390,$V390))</f>
        <v>,同時攻擊+&lt;color=#47d110&gt;5.0%&lt;/color&gt;</v>
      </c>
      <c r="AG390" t="str">
        <f t="array" ref="AG390">IF($U390=0,"",","&amp;INDEX(C$5:C$10,$U390)&amp;INDEX($E$34:$J$39,$U390,$V390))</f>
        <v>,And ATK+&lt;color=#47d110&gt;5.0%&lt;/color&gt;</v>
      </c>
      <c r="AH390" t="str">
        <f t="shared" si="66"/>
        <v>攻击+&lt;color=#47d110&gt;299000&lt;/color&gt;,同时攻击+&lt;color=#47d110&gt;5.0%&lt;/color&gt;</v>
      </c>
      <c r="AI390" t="str">
        <f t="shared" si="67"/>
        <v>攻擊+&lt;color=#47d110&gt;299000&lt;/color&gt;,同時攻擊+&lt;color=#47d110&gt;5.0%&lt;/color&gt;</v>
      </c>
      <c r="AJ390" t="str">
        <f t="shared" si="68"/>
        <v>ATK+&lt;color=#47d110&gt;299000&lt;/color&gt;,And ATK+&lt;color=#47d110&gt;5.0%&lt;/color&gt;</v>
      </c>
      <c r="AL390" t="str">
        <f>_xlfn.XLOOKUP(AK390,Sheet4!$E$50:$E$118,Sheet4!$F$50:$F$118,"",)</f>
        <v/>
      </c>
      <c r="AM390" s="74" t="str">
        <f t="shared" si="69"/>
        <v>攻击+&lt;color=#47d110&gt;299000&lt;/color&gt;,同时攻击+&lt;color=#47d110&gt;5.0%&lt;/color&gt;</v>
      </c>
      <c r="AN390" s="74" t="str">
        <f t="shared" si="70"/>
        <v>攻擊+&lt;color=#47d110&gt;299000&lt;/color&gt;,同時攻擊+&lt;color=#47d110&gt;5.0%&lt;/color&gt;</v>
      </c>
      <c r="AO390" s="74" t="str">
        <f>AJ390&amp;_xlfn.XLOOKUP(AK390,Sheet4!$E$50:$E$118,Sheet4!$G$50:$G$118,"",)</f>
        <v>ATK+&lt;color=#47d110&gt;299000&lt;/color&gt;,And ATK+&lt;color=#47d110&gt;5.0%&lt;/color&gt;</v>
      </c>
    </row>
    <row r="391" spans="12:41" x14ac:dyDescent="0.15">
      <c r="L391">
        <f t="shared" si="65"/>
        <v>61538</v>
      </c>
      <c r="M391">
        <v>38</v>
      </c>
      <c r="N391" s="79">
        <v>38</v>
      </c>
      <c r="O391" s="83">
        <v>4038</v>
      </c>
      <c r="P391" s="83">
        <v>4018</v>
      </c>
      <c r="Q391" s="83">
        <v>4001</v>
      </c>
      <c r="R391" s="124">
        <f t="shared" si="63"/>
        <v>1.1499999999999999</v>
      </c>
      <c r="S391" s="88">
        <v>15</v>
      </c>
      <c r="T391" s="89">
        <v>2</v>
      </c>
      <c r="U391" s="88">
        <v>5</v>
      </c>
      <c r="V391">
        <f t="shared" si="64"/>
        <v>6</v>
      </c>
      <c r="W391" t="str" cm="1">
        <f t="array" ref="W391">"{5,1,"&amp;T391&amp;","&amp;_xlfn.CEILING.MATH(INDEX($E$5:$J$10,T391,V391)*R391,100)&amp;",0}"</f>
        <v>{5,1,2,356500,0}</v>
      </c>
      <c r="X391" t="str" cm="1">
        <f t="array" ref="X391">IF(U391=0,"","{5,1,"&amp;U391-3&amp;","&amp;INDEX($E$5:$J$10,U391,V391)/10&amp;",1}")</f>
        <v>{5,1,2,5,1}</v>
      </c>
      <c r="Y391" t="str">
        <f t="array" ref="Y391">[1]!LKnum(W391:X391)</f>
        <v>{{5,1,2,356500,0}|{5,1,2,5,1}}</v>
      </c>
      <c r="Z391">
        <v>8</v>
      </c>
      <c r="AA391">
        <f t="array" ref="AA391">INT(IF(U391=0,0,INDEX($E$20:$J$25,U391,V391))+INDEX($E$20:$J$25,T391,V391))</f>
        <v>465000</v>
      </c>
      <c r="AB391" t="str" cm="1">
        <f t="array" ref="AB391">INDEX(A$5:A$10,$T391)&amp;"&lt;color=#47d110&gt;"&amp;_xlfn.CEILING.MATH(INDEX($E$5:$J$10,T391,V391)*R391,100)&amp;"&lt;/color&gt;"</f>
        <v>防御+&lt;color=#47d110&gt;356500&lt;/color&gt;</v>
      </c>
      <c r="AC391" t="str" cm="1">
        <f t="array" ref="AC391">INDEX(B$5:B$10,$T391)&amp;"&lt;color=#47d110&gt;"&amp;_xlfn.CEILING.MATH(INDEX($E$5:$J$10,T391,V391)*R391,100)&amp;"&lt;/color&gt;"</f>
        <v>防禦+&lt;color=#47d110&gt;356500&lt;/color&gt;</v>
      </c>
      <c r="AD391" t="str" cm="1">
        <f t="array" ref="AD391">INDEX(C$5:C$10,$T391)&amp;"&lt;color=#47d110&gt;"&amp;_xlfn.CEILING.MATH(INDEX($E$5:$J$10,T391,V391)*R391,100)&amp;"&lt;/color&gt;"</f>
        <v>DEF+&lt;color=#47d110&gt;356500&lt;/color&gt;</v>
      </c>
      <c r="AE391" t="str">
        <f t="array" ref="AE391">IF($U391=0,"",","&amp;INDEX(A$5:A$10,$U391)&amp;INDEX($E$34:$J$39,$U391,$V391))</f>
        <v>,同时防御+&lt;color=#47d110&gt;5.0%&lt;/color&gt;</v>
      </c>
      <c r="AF391" t="str">
        <f t="array" ref="AF391">IF($U391=0,"",","&amp;INDEX(B$5:B$10,$U391)&amp;INDEX($E$34:$J$39,$U391,$V391))</f>
        <v>,同時防禦+&lt;color=#47d110&gt;5.0%&lt;/color&gt;</v>
      </c>
      <c r="AG391" t="str">
        <f t="array" ref="AG391">IF($U391=0,"",","&amp;INDEX(C$5:C$10,$U391)&amp;INDEX($E$34:$J$39,$U391,$V391))</f>
        <v>,And DEF+&lt;color=#47d110&gt;5.0%&lt;/color&gt;</v>
      </c>
      <c r="AH391" t="str">
        <f t="shared" si="66"/>
        <v>防御+&lt;color=#47d110&gt;356500&lt;/color&gt;,同时防御+&lt;color=#47d110&gt;5.0%&lt;/color&gt;</v>
      </c>
      <c r="AI391" t="str">
        <f t="shared" si="67"/>
        <v>防禦+&lt;color=#47d110&gt;356500&lt;/color&gt;,同時防禦+&lt;color=#47d110&gt;5.0%&lt;/color&gt;</v>
      </c>
      <c r="AJ391" t="str">
        <f t="shared" si="68"/>
        <v>DEF+&lt;color=#47d110&gt;356500&lt;/color&gt;,And DEF+&lt;color=#47d110&gt;5.0%&lt;/color&gt;</v>
      </c>
      <c r="AL391" t="str">
        <f>_xlfn.XLOOKUP(AK391,Sheet4!$E$50:$E$118,Sheet4!$F$50:$F$118,"",)</f>
        <v/>
      </c>
      <c r="AM391" s="74" t="str">
        <f t="shared" si="69"/>
        <v>防御+&lt;color=#47d110&gt;356500&lt;/color&gt;,同时防御+&lt;color=#47d110&gt;5.0%&lt;/color&gt;</v>
      </c>
      <c r="AN391" s="74" t="str">
        <f t="shared" si="70"/>
        <v>防禦+&lt;color=#47d110&gt;356500&lt;/color&gt;,同時防禦+&lt;color=#47d110&gt;5.0%&lt;/color&gt;</v>
      </c>
      <c r="AO391" s="74" t="str">
        <f>AJ391&amp;_xlfn.XLOOKUP(AK391,Sheet4!$E$50:$E$118,Sheet4!$G$50:$G$118,"",)</f>
        <v>DEF+&lt;color=#47d110&gt;356500&lt;/color&gt;,And DEF+&lt;color=#47d110&gt;5.0%&lt;/color&gt;</v>
      </c>
    </row>
    <row r="392" spans="12:41" x14ac:dyDescent="0.15">
      <c r="L392">
        <f t="shared" si="65"/>
        <v>61539</v>
      </c>
      <c r="M392">
        <v>39</v>
      </c>
      <c r="N392" s="79">
        <v>39</v>
      </c>
      <c r="O392" s="82">
        <v>4035</v>
      </c>
      <c r="P392" s="82">
        <v>4015</v>
      </c>
      <c r="Q392" s="82">
        <v>4009</v>
      </c>
      <c r="R392" s="124">
        <f t="shared" si="63"/>
        <v>1.1499999999999999</v>
      </c>
      <c r="S392" s="88">
        <v>15</v>
      </c>
      <c r="T392" s="89">
        <v>1</v>
      </c>
      <c r="U392" s="88">
        <v>4</v>
      </c>
      <c r="V392">
        <f t="shared" si="64"/>
        <v>6</v>
      </c>
      <c r="W392" t="str" cm="1">
        <f t="array" ref="W392">"{5,1,"&amp;T392&amp;","&amp;_xlfn.CEILING.MATH(INDEX($E$5:$J$10,T392,V392)*R392,100)&amp;",0}"</f>
        <v>{5,1,1,299000,0}</v>
      </c>
      <c r="X392" t="str" cm="1">
        <f t="array" ref="X392">IF(U392=0,"","{5,1,"&amp;U392-3&amp;","&amp;INDEX($E$5:$J$10,U392,V392)/10&amp;",1}")</f>
        <v>{5,1,1,5,1}</v>
      </c>
      <c r="Y392" t="str">
        <f t="array" ref="Y392">[1]!LKnum(W392:X392)</f>
        <v>{{5,1,1,299000,0}|{5,1,1,5,1}}</v>
      </c>
      <c r="Z392">
        <v>8</v>
      </c>
      <c r="AA392">
        <f t="array" ref="AA392">INT(IF(U392=0,0,INDEX($E$20:$J$25,U392,V392))+INDEX($E$20:$J$25,T392,V392))</f>
        <v>260000</v>
      </c>
      <c r="AB392" t="str" cm="1">
        <f t="array" ref="AB392">INDEX(A$5:A$10,$T392)&amp;"&lt;color=#47d110&gt;"&amp;_xlfn.CEILING.MATH(INDEX($E$5:$J$10,T392,V392)*R392,100)&amp;"&lt;/color&gt;"</f>
        <v>攻击+&lt;color=#47d110&gt;299000&lt;/color&gt;</v>
      </c>
      <c r="AC392" t="str" cm="1">
        <f t="array" ref="AC392">INDEX(B$5:B$10,$T392)&amp;"&lt;color=#47d110&gt;"&amp;_xlfn.CEILING.MATH(INDEX($E$5:$J$10,T392,V392)*R392,100)&amp;"&lt;/color&gt;"</f>
        <v>攻擊+&lt;color=#47d110&gt;299000&lt;/color&gt;</v>
      </c>
      <c r="AD392" t="str" cm="1">
        <f t="array" ref="AD392">INDEX(C$5:C$10,$T392)&amp;"&lt;color=#47d110&gt;"&amp;_xlfn.CEILING.MATH(INDEX($E$5:$J$10,T392,V392)*R392,100)&amp;"&lt;/color&gt;"</f>
        <v>ATK+&lt;color=#47d110&gt;299000&lt;/color&gt;</v>
      </c>
      <c r="AE392" t="str">
        <f t="array" ref="AE392">IF($U392=0,"",","&amp;INDEX(A$5:A$10,$U392)&amp;INDEX($E$34:$J$39,$U392,$V392))</f>
        <v>,同时攻击+&lt;color=#47d110&gt;5.0%&lt;/color&gt;</v>
      </c>
      <c r="AF392" t="str">
        <f t="array" ref="AF392">IF($U392=0,"",","&amp;INDEX(B$5:B$10,$U392)&amp;INDEX($E$34:$J$39,$U392,$V392))</f>
        <v>,同時攻擊+&lt;color=#47d110&gt;5.0%&lt;/color&gt;</v>
      </c>
      <c r="AG392" t="str">
        <f t="array" ref="AG392">IF($U392=0,"",","&amp;INDEX(C$5:C$10,$U392)&amp;INDEX($E$34:$J$39,$U392,$V392))</f>
        <v>,And ATK+&lt;color=#47d110&gt;5.0%&lt;/color&gt;</v>
      </c>
      <c r="AH392" t="str">
        <f t="shared" si="66"/>
        <v>攻击+&lt;color=#47d110&gt;299000&lt;/color&gt;,同时攻击+&lt;color=#47d110&gt;5.0%&lt;/color&gt;</v>
      </c>
      <c r="AI392" t="str">
        <f t="shared" si="67"/>
        <v>攻擊+&lt;color=#47d110&gt;299000&lt;/color&gt;,同時攻擊+&lt;color=#47d110&gt;5.0%&lt;/color&gt;</v>
      </c>
      <c r="AJ392" t="str">
        <f t="shared" si="68"/>
        <v>ATK+&lt;color=#47d110&gt;299000&lt;/color&gt;,And ATK+&lt;color=#47d110&gt;5.0%&lt;/color&gt;</v>
      </c>
      <c r="AL392" t="str">
        <f>_xlfn.XLOOKUP(AK392,Sheet4!$E$50:$E$118,Sheet4!$F$50:$F$118,"",)</f>
        <v/>
      </c>
      <c r="AM392" s="74" t="str">
        <f t="shared" si="69"/>
        <v>攻击+&lt;color=#47d110&gt;299000&lt;/color&gt;,同时攻击+&lt;color=#47d110&gt;5.0%&lt;/color&gt;</v>
      </c>
      <c r="AN392" s="74" t="str">
        <f t="shared" si="70"/>
        <v>攻擊+&lt;color=#47d110&gt;299000&lt;/color&gt;,同時攻擊+&lt;color=#47d110&gt;5.0%&lt;/color&gt;</v>
      </c>
      <c r="AO392" s="74" t="str">
        <f>AJ392&amp;_xlfn.XLOOKUP(AK392,Sheet4!$E$50:$E$118,Sheet4!$G$50:$G$118,"",)</f>
        <v>ATK+&lt;color=#47d110&gt;299000&lt;/color&gt;,And ATK+&lt;color=#47d110&gt;5.0%&lt;/color&gt;</v>
      </c>
    </row>
    <row r="393" spans="12:41" x14ac:dyDescent="0.15">
      <c r="L393">
        <f t="shared" si="65"/>
        <v>61540</v>
      </c>
      <c r="M393">
        <v>40</v>
      </c>
      <c r="N393" s="81">
        <v>40</v>
      </c>
      <c r="O393" s="82">
        <v>4031</v>
      </c>
      <c r="P393" s="82">
        <v>4017</v>
      </c>
      <c r="Q393" s="82">
        <v>4009</v>
      </c>
      <c r="R393" s="124">
        <f t="shared" si="63"/>
        <v>1.1499999999999999</v>
      </c>
      <c r="S393" s="88">
        <v>15</v>
      </c>
      <c r="T393" s="89">
        <v>1</v>
      </c>
      <c r="U393" s="88">
        <v>4</v>
      </c>
      <c r="V393">
        <f t="shared" si="64"/>
        <v>6</v>
      </c>
      <c r="W393" t="str" cm="1">
        <f t="array" ref="W393">"{5,1,"&amp;T393&amp;","&amp;_xlfn.CEILING.MATH(INDEX($E$5:$J$10,T393,V393)*R393,100)&amp;",0}"</f>
        <v>{5,1,1,299000,0}</v>
      </c>
      <c r="X393" t="str" cm="1">
        <f t="array" ref="X393">IF(U393=0,"","{5,1,"&amp;U393-3&amp;","&amp;INDEX($E$5:$J$10,U393,V393)/10&amp;",1}")</f>
        <v>{5,1,1,5,1}</v>
      </c>
      <c r="Y393" t="str">
        <f t="array" ref="Y393">[1]!LKnum(W393:X393)</f>
        <v>{{5,1,1,299000,0}|{5,1,1,5,1}}</v>
      </c>
      <c r="Z393">
        <v>0</v>
      </c>
      <c r="AA393">
        <f t="array" ref="AA393">INT(IF(U393=0,0,INDEX($E$20:$J$25,U393,V393))+INDEX($E$20:$J$25,T393,V393))</f>
        <v>260000</v>
      </c>
      <c r="AB393" t="str" cm="1">
        <f t="array" ref="AB393">INDEX(A$5:A$10,$T393)&amp;"&lt;color=#47d110&gt;"&amp;_xlfn.CEILING.MATH(INDEX($E$5:$J$10,T393,V393)*R393,100)&amp;"&lt;/color&gt;"</f>
        <v>攻击+&lt;color=#47d110&gt;299000&lt;/color&gt;</v>
      </c>
      <c r="AC393" t="str" cm="1">
        <f t="array" ref="AC393">INDEX(B$5:B$10,$T393)&amp;"&lt;color=#47d110&gt;"&amp;_xlfn.CEILING.MATH(INDEX($E$5:$J$10,T393,V393)*R393,100)&amp;"&lt;/color&gt;"</f>
        <v>攻擊+&lt;color=#47d110&gt;299000&lt;/color&gt;</v>
      </c>
      <c r="AD393" t="str" cm="1">
        <f t="array" ref="AD393">INDEX(C$5:C$10,$T393)&amp;"&lt;color=#47d110&gt;"&amp;_xlfn.CEILING.MATH(INDEX($E$5:$J$10,T393,V393)*R393,100)&amp;"&lt;/color&gt;"</f>
        <v>ATK+&lt;color=#47d110&gt;299000&lt;/color&gt;</v>
      </c>
      <c r="AE393" t="str">
        <f t="array" ref="AE393">IF($U393=0,"",","&amp;INDEX(A$5:A$10,$U393)&amp;INDEX($E$34:$J$39,$U393,$V393))</f>
        <v>,同时攻击+&lt;color=#47d110&gt;5.0%&lt;/color&gt;</v>
      </c>
      <c r="AF393" t="str">
        <f t="array" ref="AF393">IF($U393=0,"",","&amp;INDEX(B$5:B$10,$U393)&amp;INDEX($E$34:$J$39,$U393,$V393))</f>
        <v>,同時攻擊+&lt;color=#47d110&gt;5.0%&lt;/color&gt;</v>
      </c>
      <c r="AG393" t="str">
        <f t="array" ref="AG393">IF($U393=0,"",","&amp;INDEX(C$5:C$10,$U393)&amp;INDEX($E$34:$J$39,$U393,$V393))</f>
        <v>,And ATK+&lt;color=#47d110&gt;5.0%&lt;/color&gt;</v>
      </c>
      <c r="AH393" t="str">
        <f t="shared" si="66"/>
        <v>攻击+&lt;color=#47d110&gt;299000&lt;/color&gt;,同时攻击+&lt;color=#47d110&gt;5.0%&lt;/color&gt;</v>
      </c>
      <c r="AI393" t="str">
        <f t="shared" si="67"/>
        <v>攻擊+&lt;color=#47d110&gt;299000&lt;/color&gt;,同時攻擊+&lt;color=#47d110&gt;5.0%&lt;/color&gt;</v>
      </c>
      <c r="AJ393" t="str">
        <f t="shared" si="68"/>
        <v>ATK+&lt;color=#47d110&gt;299000&lt;/color&gt;,And ATK+&lt;color=#47d110&gt;5.0%&lt;/color&gt;</v>
      </c>
      <c r="AL393" t="str">
        <f>_xlfn.XLOOKUP(AK393,Sheet4!$E$50:$E$118,Sheet4!$F$50:$F$118,"",)</f>
        <v/>
      </c>
      <c r="AM393" s="74" t="str">
        <f t="shared" si="69"/>
        <v>攻击+&lt;color=#47d110&gt;299000&lt;/color&gt;,同时攻击+&lt;color=#47d110&gt;5.0%&lt;/color&gt;</v>
      </c>
      <c r="AN393" s="74" t="str">
        <f t="shared" si="70"/>
        <v>攻擊+&lt;color=#47d110&gt;299000&lt;/color&gt;,同時攻擊+&lt;color=#47d110&gt;5.0%&lt;/color&gt;</v>
      </c>
      <c r="AO393" s="74" t="str">
        <f>AJ393&amp;_xlfn.XLOOKUP(AK393,Sheet4!$E$50:$E$118,Sheet4!$G$50:$G$118,"",)</f>
        <v>ATK+&lt;color=#47d110&gt;299000&lt;/color&gt;,And ATK+&lt;color=#47d110&gt;5.0%&lt;/color&gt;</v>
      </c>
    </row>
    <row r="394" spans="12:41" x14ac:dyDescent="0.15">
      <c r="L394">
        <f t="shared" si="65"/>
        <v>61541</v>
      </c>
      <c r="M394">
        <v>41</v>
      </c>
      <c r="N394" s="79">
        <v>41</v>
      </c>
      <c r="O394" s="82">
        <v>4021</v>
      </c>
      <c r="P394" s="82">
        <v>4017</v>
      </c>
      <c r="Q394" s="82">
        <v>4001</v>
      </c>
      <c r="R394" s="124">
        <f t="shared" si="63"/>
        <v>1.1499999999999999</v>
      </c>
      <c r="S394" s="88">
        <v>15</v>
      </c>
      <c r="T394" s="89">
        <v>1</v>
      </c>
      <c r="U394" s="88">
        <v>4</v>
      </c>
      <c r="V394">
        <f t="shared" si="64"/>
        <v>6</v>
      </c>
      <c r="W394" t="str" cm="1">
        <f t="array" ref="W394">"{5,1,"&amp;T394&amp;","&amp;_xlfn.CEILING.MATH(INDEX($E$5:$J$10,T394,V394)*R394,100)&amp;",0}"</f>
        <v>{5,1,1,299000,0}</v>
      </c>
      <c r="X394" t="str" cm="1">
        <f t="array" ref="X394">IF(U394=0,"","{5,1,"&amp;U394-3&amp;","&amp;INDEX($E$5:$J$10,U394,V394)/10&amp;",1}")</f>
        <v>{5,1,1,5,1}</v>
      </c>
      <c r="Y394" t="str">
        <f t="array" ref="Y394">[1]!LKnum(W394:X394)</f>
        <v>{{5,1,1,299000,0}|{5,1,1,5,1}}</v>
      </c>
      <c r="Z394">
        <v>0</v>
      </c>
      <c r="AA394">
        <f t="array" ref="AA394">INT(IF(U394=0,0,INDEX($E$20:$J$25,U394,V394))+INDEX($E$20:$J$25,T394,V394))</f>
        <v>260000</v>
      </c>
      <c r="AB394" t="str" cm="1">
        <f t="array" ref="AB394">INDEX(A$5:A$10,$T394)&amp;"&lt;color=#47d110&gt;"&amp;_xlfn.CEILING.MATH(INDEX($E$5:$J$10,T394,V394)*R394,100)&amp;"&lt;/color&gt;"</f>
        <v>攻击+&lt;color=#47d110&gt;299000&lt;/color&gt;</v>
      </c>
      <c r="AC394" t="str" cm="1">
        <f t="array" ref="AC394">INDEX(B$5:B$10,$T394)&amp;"&lt;color=#47d110&gt;"&amp;_xlfn.CEILING.MATH(INDEX($E$5:$J$10,T394,V394)*R394,100)&amp;"&lt;/color&gt;"</f>
        <v>攻擊+&lt;color=#47d110&gt;299000&lt;/color&gt;</v>
      </c>
      <c r="AD394" t="str" cm="1">
        <f t="array" ref="AD394">INDEX(C$5:C$10,$T394)&amp;"&lt;color=#47d110&gt;"&amp;_xlfn.CEILING.MATH(INDEX($E$5:$J$10,T394,V394)*R394,100)&amp;"&lt;/color&gt;"</f>
        <v>ATK+&lt;color=#47d110&gt;299000&lt;/color&gt;</v>
      </c>
      <c r="AE394" t="str">
        <f t="array" ref="AE394">IF($U394=0,"",","&amp;INDEX(A$5:A$10,$U394)&amp;INDEX($E$34:$J$39,$U394,$V394))</f>
        <v>,同时攻击+&lt;color=#47d110&gt;5.0%&lt;/color&gt;</v>
      </c>
      <c r="AF394" t="str">
        <f t="array" ref="AF394">IF($U394=0,"",","&amp;INDEX(B$5:B$10,$U394)&amp;INDEX($E$34:$J$39,$U394,$V394))</f>
        <v>,同時攻擊+&lt;color=#47d110&gt;5.0%&lt;/color&gt;</v>
      </c>
      <c r="AG394" t="str">
        <f t="array" ref="AG394">IF($U394=0,"",","&amp;INDEX(C$5:C$10,$U394)&amp;INDEX($E$34:$J$39,$U394,$V394))</f>
        <v>,And ATK+&lt;color=#47d110&gt;5.0%&lt;/color&gt;</v>
      </c>
      <c r="AH394" t="str">
        <f t="shared" si="66"/>
        <v>攻击+&lt;color=#47d110&gt;299000&lt;/color&gt;,同时攻击+&lt;color=#47d110&gt;5.0%&lt;/color&gt;</v>
      </c>
      <c r="AI394" t="str">
        <f t="shared" si="67"/>
        <v>攻擊+&lt;color=#47d110&gt;299000&lt;/color&gt;,同時攻擊+&lt;color=#47d110&gt;5.0%&lt;/color&gt;</v>
      </c>
      <c r="AJ394" t="str">
        <f t="shared" si="68"/>
        <v>ATK+&lt;color=#47d110&gt;299000&lt;/color&gt;,And ATK+&lt;color=#47d110&gt;5.0%&lt;/color&gt;</v>
      </c>
      <c r="AL394" t="str">
        <f>_xlfn.XLOOKUP(AK394,Sheet4!$E$50:$E$118,Sheet4!$F$50:$F$118,"",)</f>
        <v/>
      </c>
      <c r="AM394" s="74" t="str">
        <f t="shared" si="69"/>
        <v>攻击+&lt;color=#47d110&gt;299000&lt;/color&gt;,同时攻击+&lt;color=#47d110&gt;5.0%&lt;/color&gt;</v>
      </c>
      <c r="AN394" s="74" t="str">
        <f t="shared" si="70"/>
        <v>攻擊+&lt;color=#47d110&gt;299000&lt;/color&gt;,同時攻擊+&lt;color=#47d110&gt;5.0%&lt;/color&gt;</v>
      </c>
      <c r="AO394" s="74" t="str">
        <f>AJ394&amp;_xlfn.XLOOKUP(AK394,Sheet4!$E$50:$E$118,Sheet4!$G$50:$G$118,"",)</f>
        <v>ATK+&lt;color=#47d110&gt;299000&lt;/color&gt;,And ATK+&lt;color=#47d110&gt;5.0%&lt;/color&gt;</v>
      </c>
    </row>
    <row r="395" spans="12:41" x14ac:dyDescent="0.15">
      <c r="L395">
        <f t="shared" si="65"/>
        <v>61542</v>
      </c>
      <c r="M395">
        <v>42</v>
      </c>
      <c r="N395" s="81">
        <v>42</v>
      </c>
      <c r="O395" s="82">
        <v>4022</v>
      </c>
      <c r="P395" s="82">
        <v>4021</v>
      </c>
      <c r="Q395" s="82">
        <v>4001</v>
      </c>
      <c r="R395" s="124">
        <f t="shared" ref="R395:R423" si="71">R325</f>
        <v>1.1499999999999999</v>
      </c>
      <c r="S395" s="88">
        <v>15</v>
      </c>
      <c r="T395" s="89">
        <v>1</v>
      </c>
      <c r="U395" s="88">
        <v>4</v>
      </c>
      <c r="V395">
        <f t="shared" ref="V395:V423" si="72">V325+1</f>
        <v>6</v>
      </c>
      <c r="W395" t="str" cm="1">
        <f t="array" ref="W395">"{5,1,"&amp;T395&amp;","&amp;_xlfn.CEILING.MATH(INDEX($E$5:$J$10,T395,V395)*R395,100)&amp;",0}"</f>
        <v>{5,1,1,299000,0}</v>
      </c>
      <c r="X395" t="str" cm="1">
        <f t="array" ref="X395">IF(U395=0,"","{5,1,"&amp;U395-3&amp;","&amp;INDEX($E$5:$J$10,U395,V395)/10&amp;",1}")</f>
        <v>{5,1,1,5,1}</v>
      </c>
      <c r="Y395" t="str">
        <f t="array" ref="Y395">[1]!LKnum(W395:X395)</f>
        <v>{{5,1,1,299000,0}|{5,1,1,5,1}}</v>
      </c>
      <c r="Z395">
        <v>0</v>
      </c>
      <c r="AA395">
        <f t="array" ref="AA395">INT(IF(U395=0,0,INDEX($E$20:$J$25,U395,V395))+INDEX($E$20:$J$25,T395,V395))</f>
        <v>260000</v>
      </c>
      <c r="AB395" t="str" cm="1">
        <f t="array" ref="AB395">INDEX(A$5:A$10,$T395)&amp;"&lt;color=#47d110&gt;"&amp;_xlfn.CEILING.MATH(INDEX($E$5:$J$10,T395,V395)*R395,100)&amp;"&lt;/color&gt;"</f>
        <v>攻击+&lt;color=#47d110&gt;299000&lt;/color&gt;</v>
      </c>
      <c r="AC395" t="str" cm="1">
        <f t="array" ref="AC395">INDEX(B$5:B$10,$T395)&amp;"&lt;color=#47d110&gt;"&amp;_xlfn.CEILING.MATH(INDEX($E$5:$J$10,T395,V395)*R395,100)&amp;"&lt;/color&gt;"</f>
        <v>攻擊+&lt;color=#47d110&gt;299000&lt;/color&gt;</v>
      </c>
      <c r="AD395" t="str" cm="1">
        <f t="array" ref="AD395">INDEX(C$5:C$10,$T395)&amp;"&lt;color=#47d110&gt;"&amp;_xlfn.CEILING.MATH(INDEX($E$5:$J$10,T395,V395)*R395,100)&amp;"&lt;/color&gt;"</f>
        <v>ATK+&lt;color=#47d110&gt;299000&lt;/color&gt;</v>
      </c>
      <c r="AE395" t="str">
        <f t="array" ref="AE395">IF($U395=0,"",","&amp;INDEX(A$5:A$10,$U395)&amp;INDEX($E$34:$J$39,$U395,$V395))</f>
        <v>,同时攻击+&lt;color=#47d110&gt;5.0%&lt;/color&gt;</v>
      </c>
      <c r="AF395" t="str">
        <f t="array" ref="AF395">IF($U395=0,"",","&amp;INDEX(B$5:B$10,$U395)&amp;INDEX($E$34:$J$39,$U395,$V395))</f>
        <v>,同時攻擊+&lt;color=#47d110&gt;5.0%&lt;/color&gt;</v>
      </c>
      <c r="AG395" t="str">
        <f t="array" ref="AG395">IF($U395=0,"",","&amp;INDEX(C$5:C$10,$U395)&amp;INDEX($E$34:$J$39,$U395,$V395))</f>
        <v>,And ATK+&lt;color=#47d110&gt;5.0%&lt;/color&gt;</v>
      </c>
      <c r="AH395" t="str">
        <f t="shared" si="66"/>
        <v>攻击+&lt;color=#47d110&gt;299000&lt;/color&gt;,同时攻击+&lt;color=#47d110&gt;5.0%&lt;/color&gt;</v>
      </c>
      <c r="AI395" t="str">
        <f t="shared" si="67"/>
        <v>攻擊+&lt;color=#47d110&gt;299000&lt;/color&gt;,同時攻擊+&lt;color=#47d110&gt;5.0%&lt;/color&gt;</v>
      </c>
      <c r="AJ395" t="str">
        <f t="shared" si="68"/>
        <v>ATK+&lt;color=#47d110&gt;299000&lt;/color&gt;,And ATK+&lt;color=#47d110&gt;5.0%&lt;/color&gt;</v>
      </c>
      <c r="AL395" t="str">
        <f>_xlfn.XLOOKUP(AK395,Sheet4!$E$50:$E$118,Sheet4!$F$50:$F$118,"",)</f>
        <v/>
      </c>
      <c r="AM395" s="74" t="str">
        <f t="shared" si="69"/>
        <v>攻击+&lt;color=#47d110&gt;299000&lt;/color&gt;,同时攻击+&lt;color=#47d110&gt;5.0%&lt;/color&gt;</v>
      </c>
      <c r="AN395" s="74" t="str">
        <f t="shared" si="70"/>
        <v>攻擊+&lt;color=#47d110&gt;299000&lt;/color&gt;,同時攻擊+&lt;color=#47d110&gt;5.0%&lt;/color&gt;</v>
      </c>
      <c r="AO395" s="74" t="str">
        <f>AJ395&amp;_xlfn.XLOOKUP(AK395,Sheet4!$E$50:$E$118,Sheet4!$G$50:$G$118,"",)</f>
        <v>ATK+&lt;color=#47d110&gt;299000&lt;/color&gt;,And ATK+&lt;color=#47d110&gt;5.0%&lt;/color&gt;</v>
      </c>
    </row>
    <row r="396" spans="12:41" x14ac:dyDescent="0.15">
      <c r="L396">
        <f t="shared" si="65"/>
        <v>62643</v>
      </c>
      <c r="M396">
        <v>43</v>
      </c>
      <c r="N396" s="79">
        <v>43</v>
      </c>
      <c r="O396" s="82">
        <v>4034</v>
      </c>
      <c r="P396" s="82">
        <v>4033</v>
      </c>
      <c r="Q396" s="82">
        <v>4014</v>
      </c>
      <c r="R396" s="124">
        <f t="shared" si="71"/>
        <v>1.1499999999999999</v>
      </c>
      <c r="S396" s="88">
        <v>26</v>
      </c>
      <c r="T396" s="89">
        <v>1</v>
      </c>
      <c r="U396" s="88">
        <v>4</v>
      </c>
      <c r="V396">
        <f t="shared" si="72"/>
        <v>6</v>
      </c>
      <c r="W396" t="str" cm="1">
        <f t="array" ref="W396">"{5,1,"&amp;T396&amp;","&amp;_xlfn.CEILING.MATH(INDEX($E$5:$J$10,T396,V396)*R396,100)&amp;",0}"</f>
        <v>{5,1,1,299000,0}</v>
      </c>
      <c r="X396" t="str" cm="1">
        <f t="array" ref="X396">IF(U396=0,"","{5,1,"&amp;U396-3&amp;","&amp;INDEX($E$5:$J$10,U396,V396)/10&amp;",1}")</f>
        <v>{5,1,1,5,1}</v>
      </c>
      <c r="Y396" t="str">
        <f t="array" ref="Y396">[1]!LKnum(W396:X396)</f>
        <v>{{5,1,1,299000,0}|{5,1,1,5,1}}</v>
      </c>
      <c r="Z396">
        <v>0</v>
      </c>
      <c r="AA396">
        <f t="array" ref="AA396">INT(IF(U396=0,0,INDEX($E$20:$J$25,U396,V396))+INDEX($E$20:$J$25,T396,V396))</f>
        <v>260000</v>
      </c>
      <c r="AB396" t="str" cm="1">
        <f t="array" ref="AB396">INDEX(A$5:A$10,$T396)&amp;"&lt;color=#47d110&gt;"&amp;_xlfn.CEILING.MATH(INDEX($E$5:$J$10,T396,V396)*R396,100)&amp;"&lt;/color&gt;"</f>
        <v>攻击+&lt;color=#47d110&gt;299000&lt;/color&gt;</v>
      </c>
      <c r="AC396" t="str" cm="1">
        <f t="array" ref="AC396">INDEX(B$5:B$10,$T396)&amp;"&lt;color=#47d110&gt;"&amp;_xlfn.CEILING.MATH(INDEX($E$5:$J$10,T396,V396)*R396,100)&amp;"&lt;/color&gt;"</f>
        <v>攻擊+&lt;color=#47d110&gt;299000&lt;/color&gt;</v>
      </c>
      <c r="AD396" t="str" cm="1">
        <f t="array" ref="AD396">INDEX(C$5:C$10,$T396)&amp;"&lt;color=#47d110&gt;"&amp;_xlfn.CEILING.MATH(INDEX($E$5:$J$10,T396,V396)*R396,100)&amp;"&lt;/color&gt;"</f>
        <v>ATK+&lt;color=#47d110&gt;299000&lt;/color&gt;</v>
      </c>
      <c r="AE396" t="str">
        <f t="array" ref="AE396">IF($U396=0,"",","&amp;INDEX(A$5:A$10,$U396)&amp;INDEX($E$34:$J$39,$U396,$V396))</f>
        <v>,同时攻击+&lt;color=#47d110&gt;5.0%&lt;/color&gt;</v>
      </c>
      <c r="AF396" t="str">
        <f t="array" ref="AF396">IF($U396=0,"",","&amp;INDEX(B$5:B$10,$U396)&amp;INDEX($E$34:$J$39,$U396,$V396))</f>
        <v>,同時攻擊+&lt;color=#47d110&gt;5.0%&lt;/color&gt;</v>
      </c>
      <c r="AG396" t="str">
        <f t="array" ref="AG396">IF($U396=0,"",","&amp;INDEX(C$5:C$10,$U396)&amp;INDEX($E$34:$J$39,$U396,$V396))</f>
        <v>,And ATK+&lt;color=#47d110&gt;5.0%&lt;/color&gt;</v>
      </c>
      <c r="AH396" t="str">
        <f t="shared" si="66"/>
        <v>攻击+&lt;color=#47d110&gt;299000&lt;/color&gt;,同时攻击+&lt;color=#47d110&gt;5.0%&lt;/color&gt;</v>
      </c>
      <c r="AI396" t="str">
        <f t="shared" si="67"/>
        <v>攻擊+&lt;color=#47d110&gt;299000&lt;/color&gt;,同時攻擊+&lt;color=#47d110&gt;5.0%&lt;/color&gt;</v>
      </c>
      <c r="AJ396" t="str">
        <f t="shared" si="68"/>
        <v>ATK+&lt;color=#47d110&gt;299000&lt;/color&gt;,And ATK+&lt;color=#47d110&gt;5.0%&lt;/color&gt;</v>
      </c>
      <c r="AL396" t="str">
        <f>_xlfn.XLOOKUP(AK396,Sheet4!$E$50:$E$118,Sheet4!$F$50:$F$118,"",)</f>
        <v/>
      </c>
      <c r="AM396" s="74" t="str">
        <f t="shared" si="69"/>
        <v>攻击+&lt;color=#47d110&gt;299000&lt;/color&gt;,同时攻击+&lt;color=#47d110&gt;5.0%&lt;/color&gt;</v>
      </c>
      <c r="AN396" s="74" t="str">
        <f t="shared" si="70"/>
        <v>攻擊+&lt;color=#47d110&gt;299000&lt;/color&gt;,同時攻擊+&lt;color=#47d110&gt;5.0%&lt;/color&gt;</v>
      </c>
      <c r="AO396" s="74" t="str">
        <f>AJ396&amp;_xlfn.XLOOKUP(AK396,Sheet4!$E$50:$E$118,Sheet4!$G$50:$G$118,"",)</f>
        <v>ATK+&lt;color=#47d110&gt;299000&lt;/color&gt;,And ATK+&lt;color=#47d110&gt;5.0%&lt;/color&gt;</v>
      </c>
    </row>
    <row r="397" spans="12:41" x14ac:dyDescent="0.15">
      <c r="L397">
        <f t="shared" si="65"/>
        <v>61044</v>
      </c>
      <c r="M397">
        <v>44</v>
      </c>
      <c r="N397" s="79">
        <v>44</v>
      </c>
      <c r="O397" s="82">
        <v>4034</v>
      </c>
      <c r="P397" s="82">
        <v>4030</v>
      </c>
      <c r="Q397" s="82"/>
      <c r="R397" s="124">
        <f t="shared" si="71"/>
        <v>0.9</v>
      </c>
      <c r="S397" s="88">
        <v>10</v>
      </c>
      <c r="T397" s="89">
        <v>1</v>
      </c>
      <c r="U397" s="88">
        <v>0</v>
      </c>
      <c r="V397">
        <f t="shared" si="72"/>
        <v>6</v>
      </c>
      <c r="W397" t="str" cm="1">
        <f t="array" ref="W397">"{5,1,"&amp;T397&amp;","&amp;_xlfn.CEILING.MATH(INDEX($E$5:$J$10,T397,V397)*R397,100)&amp;",0}"</f>
        <v>{5,1,1,234000,0}</v>
      </c>
      <c r="X397" t="str" cm="1">
        <f t="array" ref="X397">IF(U397=0,"","{5,1,"&amp;U397-3&amp;","&amp;INDEX($E$5:$J$10,U397,V397)/10&amp;",1}")</f>
        <v/>
      </c>
      <c r="Y397" t="str">
        <f t="array" ref="Y397">[1]!LKnum(W397:X397)</f>
        <v>{{5,1,1,234000,0}}</v>
      </c>
      <c r="Z397">
        <v>0</v>
      </c>
      <c r="AA397">
        <f t="array" ref="AA397">INT(IF(U397=0,0,INDEX($E$20:$J$25,U397,V397))+INDEX($E$20:$J$25,T397,V397))</f>
        <v>260000</v>
      </c>
      <c r="AB397" t="str" cm="1">
        <f t="array" ref="AB397">INDEX(A$5:A$10,$T397)&amp;"&lt;color=#47d110&gt;"&amp;_xlfn.CEILING.MATH(INDEX($E$5:$J$10,T397,V397)*R397,100)&amp;"&lt;/color&gt;"</f>
        <v>攻击+&lt;color=#47d110&gt;234000&lt;/color&gt;</v>
      </c>
      <c r="AC397" t="str" cm="1">
        <f t="array" ref="AC397">INDEX(B$5:B$10,$T397)&amp;"&lt;color=#47d110&gt;"&amp;_xlfn.CEILING.MATH(INDEX($E$5:$J$10,T397,V397)*R397,100)&amp;"&lt;/color&gt;"</f>
        <v>攻擊+&lt;color=#47d110&gt;234000&lt;/color&gt;</v>
      </c>
      <c r="AD397" t="str" cm="1">
        <f t="array" ref="AD397">INDEX(C$5:C$10,$T397)&amp;"&lt;color=#47d110&gt;"&amp;_xlfn.CEILING.MATH(INDEX($E$5:$J$10,T397,V397)*R397,100)&amp;"&lt;/color&gt;"</f>
        <v>ATK+&lt;color=#47d110&gt;234000&lt;/color&gt;</v>
      </c>
      <c r="AE397" t="str">
        <f t="array" ref="AE397">IF($U397=0,"",","&amp;INDEX(A$5:A$10,$U397)&amp;INDEX($E$34:$J$39,$U397,$V397))</f>
        <v/>
      </c>
      <c r="AF397" t="str">
        <f t="array" ref="AF397">IF($U397=0,"",","&amp;INDEX(B$5:B$10,$U397)&amp;INDEX($E$34:$J$39,$U397,$V397))</f>
        <v/>
      </c>
      <c r="AG397" t="str">
        <f t="array" ref="AG397">IF($U397=0,"",","&amp;INDEX(C$5:C$10,$U397)&amp;INDEX($E$34:$J$39,$U397,$V397))</f>
        <v/>
      </c>
      <c r="AH397" t="str">
        <f t="shared" si="66"/>
        <v>攻击+&lt;color=#47d110&gt;234000&lt;/color&gt;</v>
      </c>
      <c r="AI397" t="str">
        <f t="shared" si="67"/>
        <v>攻擊+&lt;color=#47d110&gt;234000&lt;/color&gt;</v>
      </c>
      <c r="AJ397" t="str">
        <f t="shared" si="68"/>
        <v>ATK+&lt;color=#47d110&gt;234000&lt;/color&gt;</v>
      </c>
      <c r="AL397" t="str">
        <f>_xlfn.XLOOKUP(AK397,Sheet4!$E$50:$E$118,Sheet4!$F$50:$F$118,"",)</f>
        <v/>
      </c>
      <c r="AM397" s="74" t="str">
        <f t="shared" si="69"/>
        <v>攻击+&lt;color=#47d110&gt;234000&lt;/color&gt;</v>
      </c>
      <c r="AN397" s="74" t="str">
        <f t="shared" si="70"/>
        <v>攻擊+&lt;color=#47d110&gt;234000&lt;/color&gt;</v>
      </c>
      <c r="AO397" s="74" t="str">
        <f>AJ397&amp;_xlfn.XLOOKUP(AK397,Sheet4!$E$50:$E$118,Sheet4!$G$50:$G$118,"",)</f>
        <v>ATK+&lt;color=#47d110&gt;234000&lt;/color&gt;</v>
      </c>
    </row>
    <row r="398" spans="12:41" x14ac:dyDescent="0.15">
      <c r="L398">
        <f t="shared" si="65"/>
        <v>60745</v>
      </c>
      <c r="M398">
        <v>45</v>
      </c>
      <c r="N398" s="79">
        <v>45</v>
      </c>
      <c r="O398" s="82">
        <v>4034</v>
      </c>
      <c r="P398" s="82">
        <v>3008</v>
      </c>
      <c r="Q398" s="82">
        <v>3005</v>
      </c>
      <c r="R398" s="124">
        <f t="shared" si="71"/>
        <v>1.1000000000000001</v>
      </c>
      <c r="S398" s="88">
        <v>7</v>
      </c>
      <c r="T398" s="89">
        <v>1</v>
      </c>
      <c r="U398" s="88">
        <v>0</v>
      </c>
      <c r="V398">
        <f t="shared" si="72"/>
        <v>6</v>
      </c>
      <c r="W398" t="str" cm="1">
        <f t="array" ref="W398">"{5,1,"&amp;T398&amp;","&amp;_xlfn.CEILING.MATH(INDEX($E$5:$J$10,T398,V398)*R398,100)&amp;",0}"</f>
        <v>{5,1,1,286000,0}</v>
      </c>
      <c r="X398" t="str" cm="1">
        <f t="array" ref="X398">IF(U398=0,"","{5,1,"&amp;U398-3&amp;","&amp;INDEX($E$5:$J$10,U398,V398)/10&amp;",1}")</f>
        <v/>
      </c>
      <c r="Y398" t="str">
        <f t="array" ref="Y398">[1]!LKnum(W398:X398)</f>
        <v>{{5,1,1,286000,0}}</v>
      </c>
      <c r="Z398">
        <v>0</v>
      </c>
      <c r="AA398">
        <f t="array" ref="AA398">INT(IF(U398=0,0,INDEX($E$20:$J$25,U398,V398))+INDEX($E$20:$J$25,T398,V398))</f>
        <v>260000</v>
      </c>
      <c r="AB398" t="str" cm="1">
        <f t="array" ref="AB398">INDEX(A$5:A$10,$T398)&amp;"&lt;color=#47d110&gt;"&amp;_xlfn.CEILING.MATH(INDEX($E$5:$J$10,T398,V398)*R398,100)&amp;"&lt;/color&gt;"</f>
        <v>攻击+&lt;color=#47d110&gt;286000&lt;/color&gt;</v>
      </c>
      <c r="AC398" t="str" cm="1">
        <f t="array" ref="AC398">INDEX(B$5:B$10,$T398)&amp;"&lt;color=#47d110&gt;"&amp;_xlfn.CEILING.MATH(INDEX($E$5:$J$10,T398,V398)*R398,100)&amp;"&lt;/color&gt;"</f>
        <v>攻擊+&lt;color=#47d110&gt;286000&lt;/color&gt;</v>
      </c>
      <c r="AD398" t="str" cm="1">
        <f t="array" ref="AD398">INDEX(C$5:C$10,$T398)&amp;"&lt;color=#47d110&gt;"&amp;_xlfn.CEILING.MATH(INDEX($E$5:$J$10,T398,V398)*R398,100)&amp;"&lt;/color&gt;"</f>
        <v>ATK+&lt;color=#47d110&gt;286000&lt;/color&gt;</v>
      </c>
      <c r="AE398" t="str">
        <f t="array" ref="AE398">IF($U398=0,"",","&amp;INDEX(A$5:A$10,$U398)&amp;INDEX($E$34:$J$39,$U398,$V398))</f>
        <v/>
      </c>
      <c r="AF398" t="str">
        <f t="array" ref="AF398">IF($U398=0,"",","&amp;INDEX(B$5:B$10,$U398)&amp;INDEX($E$34:$J$39,$U398,$V398))</f>
        <v/>
      </c>
      <c r="AG398" t="str">
        <f t="array" ref="AG398">IF($U398=0,"",","&amp;INDEX(C$5:C$10,$U398)&amp;INDEX($E$34:$J$39,$U398,$V398))</f>
        <v/>
      </c>
      <c r="AH398" t="str">
        <f t="shared" si="66"/>
        <v>攻击+&lt;color=#47d110&gt;286000&lt;/color&gt;</v>
      </c>
      <c r="AI398" t="str">
        <f t="shared" si="67"/>
        <v>攻擊+&lt;color=#47d110&gt;286000&lt;/color&gt;</v>
      </c>
      <c r="AJ398" t="str">
        <f t="shared" si="68"/>
        <v>ATK+&lt;color=#47d110&gt;286000&lt;/color&gt;</v>
      </c>
      <c r="AL398" t="str">
        <f>_xlfn.XLOOKUP(AK398,Sheet4!$E$50:$E$118,Sheet4!$F$50:$F$118,"",)</f>
        <v/>
      </c>
      <c r="AM398" s="74" t="str">
        <f t="shared" si="69"/>
        <v>攻击+&lt;color=#47d110&gt;286000&lt;/color&gt;</v>
      </c>
      <c r="AN398" s="74" t="str">
        <f t="shared" si="70"/>
        <v>攻擊+&lt;color=#47d110&gt;286000&lt;/color&gt;</v>
      </c>
      <c r="AO398" s="74" t="str">
        <f>AJ398&amp;_xlfn.XLOOKUP(AK398,Sheet4!$E$50:$E$118,Sheet4!$G$50:$G$118,"",)</f>
        <v>ATK+&lt;color=#47d110&gt;286000&lt;/color&gt;</v>
      </c>
    </row>
    <row r="399" spans="12:41" x14ac:dyDescent="0.15">
      <c r="L399">
        <f t="shared" si="65"/>
        <v>60346</v>
      </c>
      <c r="M399">
        <v>46</v>
      </c>
      <c r="N399" s="81">
        <v>46</v>
      </c>
      <c r="O399" s="82">
        <v>3021</v>
      </c>
      <c r="P399" s="82">
        <v>3019</v>
      </c>
      <c r="Q399" s="82">
        <v>2017</v>
      </c>
      <c r="R399" s="124">
        <f t="shared" si="71"/>
        <v>0.9</v>
      </c>
      <c r="S399" s="88">
        <v>3</v>
      </c>
      <c r="T399" s="89">
        <v>2</v>
      </c>
      <c r="U399" s="88">
        <v>0</v>
      </c>
      <c r="V399">
        <f t="shared" si="72"/>
        <v>6</v>
      </c>
      <c r="W399" t="str" cm="1">
        <f t="array" ref="W399">"{5,1,"&amp;T399&amp;","&amp;_xlfn.CEILING.MATH(INDEX($E$5:$J$10,T399,V399)*R399,100)&amp;",0}"</f>
        <v>{5,1,2,279000,0}</v>
      </c>
      <c r="X399" t="str" cm="1">
        <f t="array" ref="X399">IF(U399=0,"","{5,1,"&amp;U399-3&amp;","&amp;INDEX($E$5:$J$10,U399,V399)/10&amp;",1}")</f>
        <v/>
      </c>
      <c r="Y399" t="str">
        <f t="array" ref="Y399">[1]!LKnum(W399:X399)</f>
        <v>{{5,1,2,279000,0}}</v>
      </c>
      <c r="Z399">
        <v>0</v>
      </c>
      <c r="AA399">
        <f t="array" ref="AA399">INT(IF(U399=0,0,INDEX($E$20:$J$25,U399,V399))+INDEX($E$20:$J$25,T399,V399))</f>
        <v>465000</v>
      </c>
      <c r="AB399" t="str" cm="1">
        <f t="array" ref="AB399">INDEX(A$5:A$10,$T399)&amp;"&lt;color=#47d110&gt;"&amp;_xlfn.CEILING.MATH(INDEX($E$5:$J$10,T399,V399)*R399,100)&amp;"&lt;/color&gt;"</f>
        <v>防御+&lt;color=#47d110&gt;279000&lt;/color&gt;</v>
      </c>
      <c r="AC399" t="str" cm="1">
        <f t="array" ref="AC399">INDEX(B$5:B$10,$T399)&amp;"&lt;color=#47d110&gt;"&amp;_xlfn.CEILING.MATH(INDEX($E$5:$J$10,T399,V399)*R399,100)&amp;"&lt;/color&gt;"</f>
        <v>防禦+&lt;color=#47d110&gt;279000&lt;/color&gt;</v>
      </c>
      <c r="AD399" t="str" cm="1">
        <f t="array" ref="AD399">INDEX(C$5:C$10,$T399)&amp;"&lt;color=#47d110&gt;"&amp;_xlfn.CEILING.MATH(INDEX($E$5:$J$10,T399,V399)*R399,100)&amp;"&lt;/color&gt;"</f>
        <v>DEF+&lt;color=#47d110&gt;279000&lt;/color&gt;</v>
      </c>
      <c r="AE399" t="str">
        <f t="array" ref="AE399">IF($U399=0,"",","&amp;INDEX(A$5:A$10,$U399)&amp;INDEX($E$34:$J$39,$U399,$V399))</f>
        <v/>
      </c>
      <c r="AF399" t="str">
        <f t="array" ref="AF399">IF($U399=0,"",","&amp;INDEX(B$5:B$10,$U399)&amp;INDEX($E$34:$J$39,$U399,$V399))</f>
        <v/>
      </c>
      <c r="AG399" t="str">
        <f t="array" ref="AG399">IF($U399=0,"",","&amp;INDEX(C$5:C$10,$U399)&amp;INDEX($E$34:$J$39,$U399,$V399))</f>
        <v/>
      </c>
      <c r="AH399" t="str">
        <f t="shared" si="66"/>
        <v>防御+&lt;color=#47d110&gt;279000&lt;/color&gt;</v>
      </c>
      <c r="AI399" t="str">
        <f t="shared" si="67"/>
        <v>防禦+&lt;color=#47d110&gt;279000&lt;/color&gt;</v>
      </c>
      <c r="AJ399" t="str">
        <f t="shared" si="68"/>
        <v>DEF+&lt;color=#47d110&gt;279000&lt;/color&gt;</v>
      </c>
      <c r="AL399" t="str">
        <f>_xlfn.XLOOKUP(AK399,Sheet4!$E$50:$E$118,Sheet4!$F$50:$F$118,"",)</f>
        <v/>
      </c>
      <c r="AM399" s="74" t="str">
        <f t="shared" si="69"/>
        <v>防御+&lt;color=#47d110&gt;279000&lt;/color&gt;</v>
      </c>
      <c r="AN399" s="74" t="str">
        <f t="shared" si="70"/>
        <v>防禦+&lt;color=#47d110&gt;279000&lt;/color&gt;</v>
      </c>
      <c r="AO399" s="74" t="str">
        <f>AJ399&amp;_xlfn.XLOOKUP(AK399,Sheet4!$E$50:$E$118,Sheet4!$G$50:$G$118,"",)</f>
        <v>DEF+&lt;color=#47d110&gt;279000&lt;/color&gt;</v>
      </c>
    </row>
    <row r="400" spans="12:41" x14ac:dyDescent="0.15">
      <c r="L400">
        <f t="shared" si="65"/>
        <v>60347</v>
      </c>
      <c r="M400">
        <v>47</v>
      </c>
      <c r="N400" s="79">
        <v>47</v>
      </c>
      <c r="O400" s="82">
        <v>3003</v>
      </c>
      <c r="P400" s="82">
        <v>2008</v>
      </c>
      <c r="Q400" s="82">
        <v>2004</v>
      </c>
      <c r="R400" s="124">
        <f t="shared" si="71"/>
        <v>0.8</v>
      </c>
      <c r="S400" s="88">
        <v>3</v>
      </c>
      <c r="T400" s="89">
        <v>2</v>
      </c>
      <c r="U400" s="88">
        <v>0</v>
      </c>
      <c r="V400">
        <f t="shared" si="72"/>
        <v>6</v>
      </c>
      <c r="W400" t="str" cm="1">
        <f t="array" ref="W400">"{5,1,"&amp;T400&amp;","&amp;_xlfn.CEILING.MATH(INDEX($E$5:$J$10,T400,V400)*R400,100)&amp;",0}"</f>
        <v>{5,1,2,248000,0}</v>
      </c>
      <c r="X400" t="str" cm="1">
        <f t="array" ref="X400">IF(U400=0,"","{5,1,"&amp;U400-3&amp;","&amp;INDEX($E$5:$J$10,U400,V400)/10&amp;",1}")</f>
        <v/>
      </c>
      <c r="Y400" t="str">
        <f t="array" ref="Y400">[1]!LKnum(W400:X400)</f>
        <v>{{5,1,2,248000,0}}</v>
      </c>
      <c r="Z400">
        <v>0</v>
      </c>
      <c r="AA400">
        <f t="array" ref="AA400">INT(IF(U400=0,0,INDEX($E$20:$J$25,U400,V400))+INDEX($E$20:$J$25,T400,V400))</f>
        <v>465000</v>
      </c>
      <c r="AB400" t="str" cm="1">
        <f t="array" ref="AB400">INDEX(A$5:A$10,$T400)&amp;"&lt;color=#47d110&gt;"&amp;_xlfn.CEILING.MATH(INDEX($E$5:$J$10,T400,V400)*R400,100)&amp;"&lt;/color&gt;"</f>
        <v>防御+&lt;color=#47d110&gt;248000&lt;/color&gt;</v>
      </c>
      <c r="AC400" t="str" cm="1">
        <f t="array" ref="AC400">INDEX(B$5:B$10,$T400)&amp;"&lt;color=#47d110&gt;"&amp;_xlfn.CEILING.MATH(INDEX($E$5:$J$10,T400,V400)*R400,100)&amp;"&lt;/color&gt;"</f>
        <v>防禦+&lt;color=#47d110&gt;248000&lt;/color&gt;</v>
      </c>
      <c r="AD400" t="str" cm="1">
        <f t="array" ref="AD400">INDEX(C$5:C$10,$T400)&amp;"&lt;color=#47d110&gt;"&amp;_xlfn.CEILING.MATH(INDEX($E$5:$J$10,T400,V400)*R400,100)&amp;"&lt;/color&gt;"</f>
        <v>DEF+&lt;color=#47d110&gt;248000&lt;/color&gt;</v>
      </c>
      <c r="AE400" t="str">
        <f t="array" ref="AE400">IF($U400=0,"",","&amp;INDEX(A$5:A$10,$U400)&amp;INDEX($E$34:$J$39,$U400,$V400))</f>
        <v/>
      </c>
      <c r="AF400" t="str">
        <f t="array" ref="AF400">IF($U400=0,"",","&amp;INDEX(B$5:B$10,$U400)&amp;INDEX($E$34:$J$39,$U400,$V400))</f>
        <v/>
      </c>
      <c r="AG400" t="str">
        <f t="array" ref="AG400">IF($U400=0,"",","&amp;INDEX(C$5:C$10,$U400)&amp;INDEX($E$34:$J$39,$U400,$V400))</f>
        <v/>
      </c>
      <c r="AH400" t="str">
        <f t="shared" si="66"/>
        <v>防御+&lt;color=#47d110&gt;248000&lt;/color&gt;</v>
      </c>
      <c r="AI400" t="str">
        <f t="shared" si="67"/>
        <v>防禦+&lt;color=#47d110&gt;248000&lt;/color&gt;</v>
      </c>
      <c r="AJ400" t="str">
        <f t="shared" si="68"/>
        <v>DEF+&lt;color=#47d110&gt;248000&lt;/color&gt;</v>
      </c>
      <c r="AL400" t="str">
        <f>_xlfn.XLOOKUP(AK400,Sheet4!$E$50:$E$118,Sheet4!$F$50:$F$118,"",)</f>
        <v/>
      </c>
      <c r="AM400" s="74" t="str">
        <f t="shared" si="69"/>
        <v>防御+&lt;color=#47d110&gt;248000&lt;/color&gt;</v>
      </c>
      <c r="AN400" s="74" t="str">
        <f t="shared" si="70"/>
        <v>防禦+&lt;color=#47d110&gt;248000&lt;/color&gt;</v>
      </c>
      <c r="AO400" s="74" t="str">
        <f>AJ400&amp;_xlfn.XLOOKUP(AK400,Sheet4!$E$50:$E$118,Sheet4!$G$50:$G$118,"",)</f>
        <v>DEF+&lt;color=#47d110&gt;248000&lt;/color&gt;</v>
      </c>
    </row>
    <row r="401" spans="12:41" x14ac:dyDescent="0.15">
      <c r="L401">
        <f t="shared" si="65"/>
        <v>60248</v>
      </c>
      <c r="M401">
        <v>48</v>
      </c>
      <c r="N401" s="81">
        <v>48</v>
      </c>
      <c r="O401" s="82">
        <v>2013</v>
      </c>
      <c r="P401" s="82">
        <v>2000</v>
      </c>
      <c r="Q401" s="82"/>
      <c r="R401" s="124">
        <f t="shared" si="71"/>
        <v>0.45</v>
      </c>
      <c r="S401" s="88">
        <v>2</v>
      </c>
      <c r="T401" s="89">
        <v>2</v>
      </c>
      <c r="U401" s="88">
        <v>0</v>
      </c>
      <c r="V401">
        <f t="shared" si="72"/>
        <v>6</v>
      </c>
      <c r="W401" t="str" cm="1">
        <f t="array" ref="W401">"{5,1,"&amp;T401&amp;","&amp;_xlfn.CEILING.MATH(INDEX($E$5:$J$10,T401,V401)*R401,100)&amp;",0}"</f>
        <v>{5,1,2,139500,0}</v>
      </c>
      <c r="X401" t="str" cm="1">
        <f t="array" ref="X401">IF(U401=0,"","{5,1,"&amp;U401-3&amp;","&amp;INDEX($E$5:$J$10,U401,V401)/10&amp;",1}")</f>
        <v/>
      </c>
      <c r="Y401" t="str">
        <f t="array" ref="Y401">[1]!LKnum(W401:X401)</f>
        <v>{{5,1,2,139500,0}}</v>
      </c>
      <c r="Z401">
        <v>0</v>
      </c>
      <c r="AA401">
        <f t="array" ref="AA401">INT(IF(U401=0,0,INDEX($E$20:$J$25,U401,V401))+INDEX($E$20:$J$25,T401,V401))</f>
        <v>465000</v>
      </c>
      <c r="AB401" t="str" cm="1">
        <f t="array" ref="AB401">INDEX(A$5:A$10,$T401)&amp;"&lt;color=#47d110&gt;"&amp;_xlfn.CEILING.MATH(INDEX($E$5:$J$10,T401,V401)*R401,100)&amp;"&lt;/color&gt;"</f>
        <v>防御+&lt;color=#47d110&gt;139500&lt;/color&gt;</v>
      </c>
      <c r="AC401" t="str" cm="1">
        <f t="array" ref="AC401">INDEX(B$5:B$10,$T401)&amp;"&lt;color=#47d110&gt;"&amp;_xlfn.CEILING.MATH(INDEX($E$5:$J$10,T401,V401)*R401,100)&amp;"&lt;/color&gt;"</f>
        <v>防禦+&lt;color=#47d110&gt;139500&lt;/color&gt;</v>
      </c>
      <c r="AD401" t="str" cm="1">
        <f t="array" ref="AD401">INDEX(C$5:C$10,$T401)&amp;"&lt;color=#47d110&gt;"&amp;_xlfn.CEILING.MATH(INDEX($E$5:$J$10,T401,V401)*R401,100)&amp;"&lt;/color&gt;"</f>
        <v>DEF+&lt;color=#47d110&gt;139500&lt;/color&gt;</v>
      </c>
      <c r="AE401" t="str">
        <f t="array" ref="AE401">IF($U401=0,"",","&amp;INDEX(A$5:A$10,$U401)&amp;INDEX($E$34:$J$39,$U401,$V401))</f>
        <v/>
      </c>
      <c r="AF401" t="str">
        <f t="array" ref="AF401">IF($U401=0,"",","&amp;INDEX(B$5:B$10,$U401)&amp;INDEX($E$34:$J$39,$U401,$V401))</f>
        <v/>
      </c>
      <c r="AG401" t="str">
        <f t="array" ref="AG401">IF($U401=0,"",","&amp;INDEX(C$5:C$10,$U401)&amp;INDEX($E$34:$J$39,$U401,$V401))</f>
        <v/>
      </c>
      <c r="AH401" t="str">
        <f t="shared" si="66"/>
        <v>防御+&lt;color=#47d110&gt;139500&lt;/color&gt;</v>
      </c>
      <c r="AI401" t="str">
        <f t="shared" si="67"/>
        <v>防禦+&lt;color=#47d110&gt;139500&lt;/color&gt;</v>
      </c>
      <c r="AJ401" t="str">
        <f t="shared" si="68"/>
        <v>DEF+&lt;color=#47d110&gt;139500&lt;/color&gt;</v>
      </c>
      <c r="AL401" t="str">
        <f>_xlfn.XLOOKUP(AK401,Sheet4!$E$50:$E$118,Sheet4!$F$50:$F$118,"",)</f>
        <v/>
      </c>
      <c r="AM401" s="74" t="str">
        <f t="shared" si="69"/>
        <v>防御+&lt;color=#47d110&gt;139500&lt;/color&gt;</v>
      </c>
      <c r="AN401" s="74" t="str">
        <f t="shared" si="70"/>
        <v>防禦+&lt;color=#47d110&gt;139500&lt;/color&gt;</v>
      </c>
      <c r="AO401" s="74" t="str">
        <f>AJ401&amp;_xlfn.XLOOKUP(AK401,Sheet4!$E$50:$E$118,Sheet4!$G$50:$G$118,"",)</f>
        <v>DEF+&lt;color=#47d110&gt;139500&lt;/color&gt;</v>
      </c>
    </row>
    <row r="402" spans="12:41" x14ac:dyDescent="0.15">
      <c r="L402">
        <f t="shared" si="65"/>
        <v>60249</v>
      </c>
      <c r="M402">
        <v>49</v>
      </c>
      <c r="N402" s="79">
        <v>49</v>
      </c>
      <c r="O402" s="82">
        <v>3001</v>
      </c>
      <c r="P402" s="82">
        <v>2009</v>
      </c>
      <c r="Q402" s="82"/>
      <c r="R402" s="124">
        <f t="shared" si="71"/>
        <v>0.6</v>
      </c>
      <c r="S402" s="88">
        <v>2</v>
      </c>
      <c r="T402" s="89">
        <v>2</v>
      </c>
      <c r="U402" s="88">
        <v>0</v>
      </c>
      <c r="V402">
        <f t="shared" si="72"/>
        <v>6</v>
      </c>
      <c r="W402" t="str" cm="1">
        <f t="array" ref="W402">"{5,1,"&amp;T402&amp;","&amp;_xlfn.CEILING.MATH(INDEX($E$5:$J$10,T402,V402)*R402,100)&amp;",0}"</f>
        <v>{5,1,2,186000,0}</v>
      </c>
      <c r="X402" t="str" cm="1">
        <f t="array" ref="X402">IF(U402=0,"","{5,1,"&amp;U402-3&amp;","&amp;INDEX($E$5:$J$10,U402,V402)/10&amp;",1}")</f>
        <v/>
      </c>
      <c r="Y402" t="str">
        <f t="array" ref="Y402">[1]!LKnum(W402:X402)</f>
        <v>{{5,1,2,186000,0}}</v>
      </c>
      <c r="Z402">
        <v>0</v>
      </c>
      <c r="AA402">
        <f t="array" ref="AA402">INT(IF(U402=0,0,INDEX($E$20:$J$25,U402,V402))+INDEX($E$20:$J$25,T402,V402))</f>
        <v>465000</v>
      </c>
      <c r="AB402" t="str" cm="1">
        <f t="array" ref="AB402">INDEX(A$5:A$10,$T402)&amp;"&lt;color=#47d110&gt;"&amp;_xlfn.CEILING.MATH(INDEX($E$5:$J$10,T402,V402)*R402,100)&amp;"&lt;/color&gt;"</f>
        <v>防御+&lt;color=#47d110&gt;186000&lt;/color&gt;</v>
      </c>
      <c r="AC402" t="str" cm="1">
        <f t="array" ref="AC402">INDEX(B$5:B$10,$T402)&amp;"&lt;color=#47d110&gt;"&amp;_xlfn.CEILING.MATH(INDEX($E$5:$J$10,T402,V402)*R402,100)&amp;"&lt;/color&gt;"</f>
        <v>防禦+&lt;color=#47d110&gt;186000&lt;/color&gt;</v>
      </c>
      <c r="AD402" t="str" cm="1">
        <f t="array" ref="AD402">INDEX(C$5:C$10,$T402)&amp;"&lt;color=#47d110&gt;"&amp;_xlfn.CEILING.MATH(INDEX($E$5:$J$10,T402,V402)*R402,100)&amp;"&lt;/color&gt;"</f>
        <v>DEF+&lt;color=#47d110&gt;186000&lt;/color&gt;</v>
      </c>
      <c r="AE402" t="str">
        <f t="array" ref="AE402">IF($U402=0,"",","&amp;INDEX(A$5:A$10,$U402)&amp;INDEX($E$34:$J$39,$U402,$V402))</f>
        <v/>
      </c>
      <c r="AF402" t="str">
        <f t="array" ref="AF402">IF($U402=0,"",","&amp;INDEX(B$5:B$10,$U402)&amp;INDEX($E$34:$J$39,$U402,$V402))</f>
        <v/>
      </c>
      <c r="AG402" t="str">
        <f t="array" ref="AG402">IF($U402=0,"",","&amp;INDEX(C$5:C$10,$U402)&amp;INDEX($E$34:$J$39,$U402,$V402))</f>
        <v/>
      </c>
      <c r="AH402" t="str">
        <f t="shared" si="66"/>
        <v>防御+&lt;color=#47d110&gt;186000&lt;/color&gt;</v>
      </c>
      <c r="AI402" t="str">
        <f t="shared" si="67"/>
        <v>防禦+&lt;color=#47d110&gt;186000&lt;/color&gt;</v>
      </c>
      <c r="AJ402" t="str">
        <f t="shared" si="68"/>
        <v>DEF+&lt;color=#47d110&gt;186000&lt;/color&gt;</v>
      </c>
      <c r="AL402" t="str">
        <f>_xlfn.XLOOKUP(AK402,Sheet4!$E$50:$E$118,Sheet4!$F$50:$F$118,"",)</f>
        <v/>
      </c>
      <c r="AM402" s="74" t="str">
        <f t="shared" si="69"/>
        <v>防御+&lt;color=#47d110&gt;186000&lt;/color&gt;</v>
      </c>
      <c r="AN402" s="74" t="str">
        <f t="shared" si="70"/>
        <v>防禦+&lt;color=#47d110&gt;186000&lt;/color&gt;</v>
      </c>
      <c r="AO402" s="74" t="str">
        <f>AJ402&amp;_xlfn.XLOOKUP(AK402,Sheet4!$E$50:$E$118,Sheet4!$G$50:$G$118,"",)</f>
        <v>DEF+&lt;color=#47d110&gt;186000&lt;/color&gt;</v>
      </c>
    </row>
    <row r="403" spans="12:41" x14ac:dyDescent="0.15">
      <c r="L403">
        <f t="shared" si="65"/>
        <v>60250</v>
      </c>
      <c r="M403">
        <v>50</v>
      </c>
      <c r="N403" s="79">
        <v>50</v>
      </c>
      <c r="O403" s="82">
        <v>3016</v>
      </c>
      <c r="P403" s="82">
        <v>3006</v>
      </c>
      <c r="Q403" s="82"/>
      <c r="R403" s="124">
        <f t="shared" si="71"/>
        <v>0.7</v>
      </c>
      <c r="S403" s="88">
        <v>2</v>
      </c>
      <c r="T403" s="89">
        <v>2</v>
      </c>
      <c r="U403" s="88">
        <v>0</v>
      </c>
      <c r="V403">
        <f t="shared" si="72"/>
        <v>6</v>
      </c>
      <c r="W403" t="str" cm="1">
        <f t="array" ref="W403">"{5,1,"&amp;T403&amp;","&amp;_xlfn.CEILING.MATH(INDEX($E$5:$J$10,T403,V403)*R403,100)&amp;",0}"</f>
        <v>{5,1,2,217000,0}</v>
      </c>
      <c r="X403" t="str" cm="1">
        <f t="array" ref="X403">IF(U403=0,"","{5,1,"&amp;U403-3&amp;","&amp;INDEX($E$5:$J$10,U403,V403)/10&amp;",1}")</f>
        <v/>
      </c>
      <c r="Y403" t="str">
        <f t="array" ref="Y403">[1]!LKnum(W403:X403)</f>
        <v>{{5,1,2,217000,0}}</v>
      </c>
      <c r="Z403">
        <v>0</v>
      </c>
      <c r="AA403">
        <f t="array" ref="AA403">INT(IF(U403=0,0,INDEX($E$20:$J$25,U403,V403))+INDEX($E$20:$J$25,T403,V403))</f>
        <v>465000</v>
      </c>
      <c r="AB403" t="str" cm="1">
        <f t="array" ref="AB403">INDEX(A$5:A$10,$T403)&amp;"&lt;color=#47d110&gt;"&amp;_xlfn.CEILING.MATH(INDEX($E$5:$J$10,T403,V403)*R403,100)&amp;"&lt;/color&gt;"</f>
        <v>防御+&lt;color=#47d110&gt;217000&lt;/color&gt;</v>
      </c>
      <c r="AC403" t="str" cm="1">
        <f t="array" ref="AC403">INDEX(B$5:B$10,$T403)&amp;"&lt;color=#47d110&gt;"&amp;_xlfn.CEILING.MATH(INDEX($E$5:$J$10,T403,V403)*R403,100)&amp;"&lt;/color&gt;"</f>
        <v>防禦+&lt;color=#47d110&gt;217000&lt;/color&gt;</v>
      </c>
      <c r="AD403" t="str" cm="1">
        <f t="array" ref="AD403">INDEX(C$5:C$10,$T403)&amp;"&lt;color=#47d110&gt;"&amp;_xlfn.CEILING.MATH(INDEX($E$5:$J$10,T403,V403)*R403,100)&amp;"&lt;/color&gt;"</f>
        <v>DEF+&lt;color=#47d110&gt;217000&lt;/color&gt;</v>
      </c>
      <c r="AE403" t="str">
        <f t="array" ref="AE403">IF($U403=0,"",","&amp;INDEX(A$5:A$10,$U403)&amp;INDEX($E$34:$J$39,$U403,$V403))</f>
        <v/>
      </c>
      <c r="AF403" t="str">
        <f t="array" ref="AF403">IF($U403=0,"",","&amp;INDEX(B$5:B$10,$U403)&amp;INDEX($E$34:$J$39,$U403,$V403))</f>
        <v/>
      </c>
      <c r="AG403" t="str">
        <f t="array" ref="AG403">IF($U403=0,"",","&amp;INDEX(C$5:C$10,$U403)&amp;INDEX($E$34:$J$39,$U403,$V403))</f>
        <v/>
      </c>
      <c r="AH403" t="str">
        <f t="shared" si="66"/>
        <v>防御+&lt;color=#47d110&gt;217000&lt;/color&gt;</v>
      </c>
      <c r="AI403" t="str">
        <f t="shared" si="67"/>
        <v>防禦+&lt;color=#47d110&gt;217000&lt;/color&gt;</v>
      </c>
      <c r="AJ403" t="str">
        <f t="shared" si="68"/>
        <v>DEF+&lt;color=#47d110&gt;217000&lt;/color&gt;</v>
      </c>
      <c r="AL403" t="str">
        <f>_xlfn.XLOOKUP(AK403,Sheet4!$E$50:$E$118,Sheet4!$F$50:$F$118,"",)</f>
        <v/>
      </c>
      <c r="AM403" s="74" t="str">
        <f t="shared" si="69"/>
        <v>防御+&lt;color=#47d110&gt;217000&lt;/color&gt;</v>
      </c>
      <c r="AN403" s="74" t="str">
        <f t="shared" si="70"/>
        <v>防禦+&lt;color=#47d110&gt;217000&lt;/color&gt;</v>
      </c>
      <c r="AO403" s="74" t="str">
        <f>AJ403&amp;_xlfn.XLOOKUP(AK403,Sheet4!$E$50:$E$118,Sheet4!$G$50:$G$118,"",)</f>
        <v>DEF+&lt;color=#47d110&gt;217000&lt;/color&gt;</v>
      </c>
    </row>
    <row r="404" spans="12:41" x14ac:dyDescent="0.15">
      <c r="L404">
        <f t="shared" si="65"/>
        <v>60251</v>
      </c>
      <c r="M404">
        <v>51</v>
      </c>
      <c r="N404" s="79">
        <v>51</v>
      </c>
      <c r="O404" s="82">
        <v>2015</v>
      </c>
      <c r="P404" s="82">
        <v>2003</v>
      </c>
      <c r="Q404" s="82"/>
      <c r="R404" s="124">
        <f t="shared" si="71"/>
        <v>0.45</v>
      </c>
      <c r="S404" s="88">
        <v>2</v>
      </c>
      <c r="T404" s="89">
        <v>3</v>
      </c>
      <c r="U404" s="88">
        <v>0</v>
      </c>
      <c r="V404">
        <f t="shared" si="72"/>
        <v>6</v>
      </c>
      <c r="W404" t="str" cm="1">
        <f t="array" ref="W404">"{5,1,"&amp;T404&amp;","&amp;_xlfn.CEILING.MATH(INDEX($E$5:$J$10,T404,V404)*R404,100)&amp;",0}"</f>
        <v>{5,1,3,945000,0}</v>
      </c>
      <c r="X404" t="str" cm="1">
        <f t="array" ref="X404">IF(U404=0,"","{5,1,"&amp;U404-3&amp;","&amp;INDEX($E$5:$J$10,U404,V404)/10&amp;",1}")</f>
        <v/>
      </c>
      <c r="Y404" t="str">
        <f t="array" ref="Y404">[1]!LKnum(W404:X404)</f>
        <v>{{5,1,3,945000,0}}</v>
      </c>
      <c r="Z404">
        <v>0</v>
      </c>
      <c r="AA404">
        <f t="array" ref="AA404">INT(IF(U404=0,0,INDEX($E$20:$J$25,U404,V404))+INDEX($E$20:$J$25,T404,V404))</f>
        <v>273000</v>
      </c>
      <c r="AB404" t="str" cm="1">
        <f t="array" ref="AB404">INDEX(A$5:A$10,$T404)&amp;"&lt;color=#47d110&gt;"&amp;_xlfn.CEILING.MATH(INDEX($E$5:$J$10,T404,V404)*R404,100)&amp;"&lt;/color&gt;"</f>
        <v>血量+&lt;color=#47d110&gt;945000&lt;/color&gt;</v>
      </c>
      <c r="AC404" t="str" cm="1">
        <f t="array" ref="AC404">INDEX(B$5:B$10,$T404)&amp;"&lt;color=#47d110&gt;"&amp;_xlfn.CEILING.MATH(INDEX($E$5:$J$10,T404,V404)*R404,100)&amp;"&lt;/color&gt;"</f>
        <v>血量+&lt;color=#47d110&gt;945000&lt;/color&gt;</v>
      </c>
      <c r="AD404" t="str" cm="1">
        <f t="array" ref="AD404">INDEX(C$5:C$10,$T404)&amp;"&lt;color=#47d110&gt;"&amp;_xlfn.CEILING.MATH(INDEX($E$5:$J$10,T404,V404)*R404,100)&amp;"&lt;/color&gt;"</f>
        <v>HP+&lt;color=#47d110&gt;945000&lt;/color&gt;</v>
      </c>
      <c r="AE404" t="str">
        <f t="array" ref="AE404">IF($U404=0,"",","&amp;INDEX(A$5:A$10,$U404)&amp;INDEX($E$34:$J$39,$U404,$V404))</f>
        <v/>
      </c>
      <c r="AF404" t="str">
        <f t="array" ref="AF404">IF($U404=0,"",","&amp;INDEX(B$5:B$10,$U404)&amp;INDEX($E$34:$J$39,$U404,$V404))</f>
        <v/>
      </c>
      <c r="AG404" t="str">
        <f t="array" ref="AG404">IF($U404=0,"",","&amp;INDEX(C$5:C$10,$U404)&amp;INDEX($E$34:$J$39,$U404,$V404))</f>
        <v/>
      </c>
      <c r="AH404" t="str">
        <f t="shared" si="66"/>
        <v>血量+&lt;color=#47d110&gt;945000&lt;/color&gt;</v>
      </c>
      <c r="AI404" t="str">
        <f t="shared" si="67"/>
        <v>血量+&lt;color=#47d110&gt;945000&lt;/color&gt;</v>
      </c>
      <c r="AJ404" t="str">
        <f t="shared" si="68"/>
        <v>HP+&lt;color=#47d110&gt;945000&lt;/color&gt;</v>
      </c>
      <c r="AL404" t="str">
        <f>_xlfn.XLOOKUP(AK404,Sheet4!$E$50:$E$118,Sheet4!$F$50:$F$118,"",)</f>
        <v/>
      </c>
      <c r="AM404" s="74" t="str">
        <f t="shared" si="69"/>
        <v>血量+&lt;color=#47d110&gt;945000&lt;/color&gt;</v>
      </c>
      <c r="AN404" s="74" t="str">
        <f t="shared" si="70"/>
        <v>血量+&lt;color=#47d110&gt;945000&lt;/color&gt;</v>
      </c>
      <c r="AO404" s="74" t="str">
        <f>AJ404&amp;_xlfn.XLOOKUP(AK404,Sheet4!$E$50:$E$118,Sheet4!$G$50:$G$118,"",)</f>
        <v>HP+&lt;color=#47d110&gt;945000&lt;/color&gt;</v>
      </c>
    </row>
    <row r="405" spans="12:41" x14ac:dyDescent="0.15">
      <c r="L405">
        <f t="shared" si="65"/>
        <v>60252</v>
      </c>
      <c r="M405">
        <v>52</v>
      </c>
      <c r="N405" s="81">
        <v>52</v>
      </c>
      <c r="O405" s="82">
        <v>3012</v>
      </c>
      <c r="P405" s="82">
        <v>2007</v>
      </c>
      <c r="Q405" s="82"/>
      <c r="R405" s="124">
        <f t="shared" si="71"/>
        <v>0.6</v>
      </c>
      <c r="S405" s="88">
        <v>2</v>
      </c>
      <c r="T405" s="89">
        <v>2</v>
      </c>
      <c r="U405" s="88">
        <v>0</v>
      </c>
      <c r="V405">
        <f t="shared" si="72"/>
        <v>6</v>
      </c>
      <c r="W405" t="str" cm="1">
        <f t="array" ref="W405">"{5,1,"&amp;T405&amp;","&amp;_xlfn.CEILING.MATH(INDEX($E$5:$J$10,T405,V405)*R405,100)&amp;",0}"</f>
        <v>{5,1,2,186000,0}</v>
      </c>
      <c r="X405" t="str" cm="1">
        <f t="array" ref="X405">IF(U405=0,"","{5,1,"&amp;U405-3&amp;","&amp;INDEX($E$5:$J$10,U405,V405)/10&amp;",1}")</f>
        <v/>
      </c>
      <c r="Y405" t="str">
        <f t="array" ref="Y405">[1]!LKnum(W405:X405)</f>
        <v>{{5,1,2,186000,0}}</v>
      </c>
      <c r="Z405">
        <v>0</v>
      </c>
      <c r="AA405">
        <f t="array" ref="AA405">INT(IF(U405=0,0,INDEX($E$20:$J$25,U405,V405))+INDEX($E$20:$J$25,T405,V405))</f>
        <v>465000</v>
      </c>
      <c r="AB405" t="str" cm="1">
        <f t="array" ref="AB405">INDEX(A$5:A$10,$T405)&amp;"&lt;color=#47d110&gt;"&amp;_xlfn.CEILING.MATH(INDEX($E$5:$J$10,T405,V405)*R405,100)&amp;"&lt;/color&gt;"</f>
        <v>防御+&lt;color=#47d110&gt;186000&lt;/color&gt;</v>
      </c>
      <c r="AC405" t="str" cm="1">
        <f t="array" ref="AC405">INDEX(B$5:B$10,$T405)&amp;"&lt;color=#47d110&gt;"&amp;_xlfn.CEILING.MATH(INDEX($E$5:$J$10,T405,V405)*R405,100)&amp;"&lt;/color&gt;"</f>
        <v>防禦+&lt;color=#47d110&gt;186000&lt;/color&gt;</v>
      </c>
      <c r="AD405" t="str" cm="1">
        <f t="array" ref="AD405">INDEX(C$5:C$10,$T405)&amp;"&lt;color=#47d110&gt;"&amp;_xlfn.CEILING.MATH(INDEX($E$5:$J$10,T405,V405)*R405,100)&amp;"&lt;/color&gt;"</f>
        <v>DEF+&lt;color=#47d110&gt;186000&lt;/color&gt;</v>
      </c>
      <c r="AE405" t="str">
        <f t="array" ref="AE405">IF($U405=0,"",","&amp;INDEX(A$5:A$10,$U405)&amp;INDEX($E$34:$J$39,$U405,$V405))</f>
        <v/>
      </c>
      <c r="AF405" t="str">
        <f t="array" ref="AF405">IF($U405=0,"",","&amp;INDEX(B$5:B$10,$U405)&amp;INDEX($E$34:$J$39,$U405,$V405))</f>
        <v/>
      </c>
      <c r="AG405" t="str">
        <f t="array" ref="AG405">IF($U405=0,"",","&amp;INDEX(C$5:C$10,$U405)&amp;INDEX($E$34:$J$39,$U405,$V405))</f>
        <v/>
      </c>
      <c r="AH405" t="str">
        <f t="shared" si="66"/>
        <v>防御+&lt;color=#47d110&gt;186000&lt;/color&gt;</v>
      </c>
      <c r="AI405" t="str">
        <f t="shared" si="67"/>
        <v>防禦+&lt;color=#47d110&gt;186000&lt;/color&gt;</v>
      </c>
      <c r="AJ405" t="str">
        <f t="shared" si="68"/>
        <v>DEF+&lt;color=#47d110&gt;186000&lt;/color&gt;</v>
      </c>
      <c r="AL405" t="str">
        <f>_xlfn.XLOOKUP(AK405,Sheet4!$E$50:$E$118,Sheet4!$F$50:$F$118,"",)</f>
        <v/>
      </c>
      <c r="AM405" s="74" t="str">
        <f t="shared" si="69"/>
        <v>防御+&lt;color=#47d110&gt;186000&lt;/color&gt;</v>
      </c>
      <c r="AN405" s="74" t="str">
        <f t="shared" si="70"/>
        <v>防禦+&lt;color=#47d110&gt;186000&lt;/color&gt;</v>
      </c>
      <c r="AO405" s="74" t="str">
        <f>AJ405&amp;_xlfn.XLOOKUP(AK405,Sheet4!$E$50:$E$118,Sheet4!$G$50:$G$118,"",)</f>
        <v>DEF+&lt;color=#47d110&gt;186000&lt;/color&gt;</v>
      </c>
    </row>
    <row r="406" spans="12:41" x14ac:dyDescent="0.15">
      <c r="L406">
        <f t="shared" si="65"/>
        <v>60253</v>
      </c>
      <c r="M406">
        <v>53</v>
      </c>
      <c r="N406" s="79">
        <v>53</v>
      </c>
      <c r="O406" s="82">
        <v>3020</v>
      </c>
      <c r="P406" s="82">
        <v>3001</v>
      </c>
      <c r="Q406" s="82"/>
      <c r="R406" s="124">
        <f t="shared" si="71"/>
        <v>0.7</v>
      </c>
      <c r="S406" s="88">
        <v>2</v>
      </c>
      <c r="T406" s="89">
        <v>2</v>
      </c>
      <c r="U406" s="88">
        <v>0</v>
      </c>
      <c r="V406">
        <f t="shared" si="72"/>
        <v>6</v>
      </c>
      <c r="W406" t="str" cm="1">
        <f t="array" ref="W406">"{5,1,"&amp;T406&amp;","&amp;_xlfn.CEILING.MATH(INDEX($E$5:$J$10,T406,V406)*R406,100)&amp;",0}"</f>
        <v>{5,1,2,217000,0}</v>
      </c>
      <c r="X406" t="str" cm="1">
        <f t="array" ref="X406">IF(U406=0,"","{5,1,"&amp;U406-3&amp;","&amp;INDEX($E$5:$J$10,U406,V406)/10&amp;",1}")</f>
        <v/>
      </c>
      <c r="Y406" t="str">
        <f t="array" ref="Y406">[1]!LKnum(W406:X406)</f>
        <v>{{5,1,2,217000,0}}</v>
      </c>
      <c r="Z406">
        <v>0</v>
      </c>
      <c r="AA406">
        <f t="array" ref="AA406">INT(IF(U406=0,0,INDEX($E$20:$J$25,U406,V406))+INDEX($E$20:$J$25,T406,V406))</f>
        <v>465000</v>
      </c>
      <c r="AB406" t="str" cm="1">
        <f t="array" ref="AB406">INDEX(A$5:A$10,$T406)&amp;"&lt;color=#47d110&gt;"&amp;_xlfn.CEILING.MATH(INDEX($E$5:$J$10,T406,V406)*R406,100)&amp;"&lt;/color&gt;"</f>
        <v>防御+&lt;color=#47d110&gt;217000&lt;/color&gt;</v>
      </c>
      <c r="AC406" t="str" cm="1">
        <f t="array" ref="AC406">INDEX(B$5:B$10,$T406)&amp;"&lt;color=#47d110&gt;"&amp;_xlfn.CEILING.MATH(INDEX($E$5:$J$10,T406,V406)*R406,100)&amp;"&lt;/color&gt;"</f>
        <v>防禦+&lt;color=#47d110&gt;217000&lt;/color&gt;</v>
      </c>
      <c r="AD406" t="str" cm="1">
        <f t="array" ref="AD406">INDEX(C$5:C$10,$T406)&amp;"&lt;color=#47d110&gt;"&amp;_xlfn.CEILING.MATH(INDEX($E$5:$J$10,T406,V406)*R406,100)&amp;"&lt;/color&gt;"</f>
        <v>DEF+&lt;color=#47d110&gt;217000&lt;/color&gt;</v>
      </c>
      <c r="AE406" t="str">
        <f t="array" ref="AE406">IF($U406=0,"",","&amp;INDEX(A$5:A$10,$U406)&amp;INDEX($E$34:$J$39,$U406,$V406))</f>
        <v/>
      </c>
      <c r="AF406" t="str">
        <f t="array" ref="AF406">IF($U406=0,"",","&amp;INDEX(B$5:B$10,$U406)&amp;INDEX($E$34:$J$39,$U406,$V406))</f>
        <v/>
      </c>
      <c r="AG406" t="str">
        <f t="array" ref="AG406">IF($U406=0,"",","&amp;INDEX(C$5:C$10,$U406)&amp;INDEX($E$34:$J$39,$U406,$V406))</f>
        <v/>
      </c>
      <c r="AH406" t="str">
        <f t="shared" si="66"/>
        <v>防御+&lt;color=#47d110&gt;217000&lt;/color&gt;</v>
      </c>
      <c r="AI406" t="str">
        <f t="shared" si="67"/>
        <v>防禦+&lt;color=#47d110&gt;217000&lt;/color&gt;</v>
      </c>
      <c r="AJ406" t="str">
        <f t="shared" si="68"/>
        <v>DEF+&lt;color=#47d110&gt;217000&lt;/color&gt;</v>
      </c>
      <c r="AL406" t="str">
        <f>_xlfn.XLOOKUP(AK406,Sheet4!$E$50:$E$118,Sheet4!$F$50:$F$118,"",)</f>
        <v/>
      </c>
      <c r="AM406" s="74" t="str">
        <f t="shared" si="69"/>
        <v>防御+&lt;color=#47d110&gt;217000&lt;/color&gt;</v>
      </c>
      <c r="AN406" s="74" t="str">
        <f t="shared" si="70"/>
        <v>防禦+&lt;color=#47d110&gt;217000&lt;/color&gt;</v>
      </c>
      <c r="AO406" s="74" t="str">
        <f>AJ406&amp;_xlfn.XLOOKUP(AK406,Sheet4!$E$50:$E$118,Sheet4!$G$50:$G$118,"",)</f>
        <v>DEF+&lt;color=#47d110&gt;217000&lt;/color&gt;</v>
      </c>
    </row>
    <row r="407" spans="12:41" x14ac:dyDescent="0.15">
      <c r="L407">
        <f t="shared" si="65"/>
        <v>60254</v>
      </c>
      <c r="M407">
        <v>54</v>
      </c>
      <c r="N407" s="79">
        <v>54</v>
      </c>
      <c r="O407" s="82">
        <v>2007</v>
      </c>
      <c r="P407" s="82">
        <v>2006</v>
      </c>
      <c r="Q407" s="82"/>
      <c r="R407" s="124">
        <f t="shared" si="71"/>
        <v>0.45</v>
      </c>
      <c r="S407" s="88">
        <v>2</v>
      </c>
      <c r="T407" s="89">
        <v>2</v>
      </c>
      <c r="U407" s="88">
        <v>0</v>
      </c>
      <c r="V407">
        <f t="shared" si="72"/>
        <v>6</v>
      </c>
      <c r="W407" t="str" cm="1">
        <f t="array" ref="W407">"{5,1,"&amp;T407&amp;","&amp;_xlfn.CEILING.MATH(INDEX($E$5:$J$10,T407,V407)*R407,100)&amp;",0}"</f>
        <v>{5,1,2,139500,0}</v>
      </c>
      <c r="X407" t="str" cm="1">
        <f t="array" ref="X407">IF(U407=0,"","{5,1,"&amp;U407-3&amp;","&amp;INDEX($E$5:$J$10,U407,V407)/10&amp;",1}")</f>
        <v/>
      </c>
      <c r="Y407" t="str">
        <f t="array" ref="Y407">[1]!LKnum(W407:X407)</f>
        <v>{{5,1,2,139500,0}}</v>
      </c>
      <c r="Z407">
        <v>0</v>
      </c>
      <c r="AA407">
        <f t="array" ref="AA407">INT(IF(U407=0,0,INDEX($E$20:$J$25,U407,V407))+INDEX($E$20:$J$25,T407,V407))</f>
        <v>465000</v>
      </c>
      <c r="AB407" t="str" cm="1">
        <f t="array" ref="AB407">INDEX(A$5:A$10,$T407)&amp;"&lt;color=#47d110&gt;"&amp;_xlfn.CEILING.MATH(INDEX($E$5:$J$10,T407,V407)*R407,100)&amp;"&lt;/color&gt;"</f>
        <v>防御+&lt;color=#47d110&gt;139500&lt;/color&gt;</v>
      </c>
      <c r="AC407" t="str" cm="1">
        <f t="array" ref="AC407">INDEX(B$5:B$10,$T407)&amp;"&lt;color=#47d110&gt;"&amp;_xlfn.CEILING.MATH(INDEX($E$5:$J$10,T407,V407)*R407,100)&amp;"&lt;/color&gt;"</f>
        <v>防禦+&lt;color=#47d110&gt;139500&lt;/color&gt;</v>
      </c>
      <c r="AD407" t="str" cm="1">
        <f t="array" ref="AD407">INDEX(C$5:C$10,$T407)&amp;"&lt;color=#47d110&gt;"&amp;_xlfn.CEILING.MATH(INDEX($E$5:$J$10,T407,V407)*R407,100)&amp;"&lt;/color&gt;"</f>
        <v>DEF+&lt;color=#47d110&gt;139500&lt;/color&gt;</v>
      </c>
      <c r="AE407" t="str">
        <f t="array" ref="AE407">IF($U407=0,"",","&amp;INDEX(A$5:A$10,$U407)&amp;INDEX($E$34:$J$39,$U407,$V407))</f>
        <v/>
      </c>
      <c r="AF407" t="str">
        <f t="array" ref="AF407">IF($U407=0,"",","&amp;INDEX(B$5:B$10,$U407)&amp;INDEX($E$34:$J$39,$U407,$V407))</f>
        <v/>
      </c>
      <c r="AG407" t="str">
        <f t="array" ref="AG407">IF($U407=0,"",","&amp;INDEX(C$5:C$10,$U407)&amp;INDEX($E$34:$J$39,$U407,$V407))</f>
        <v/>
      </c>
      <c r="AH407" t="str">
        <f t="shared" si="66"/>
        <v>防御+&lt;color=#47d110&gt;139500&lt;/color&gt;</v>
      </c>
      <c r="AI407" t="str">
        <f t="shared" si="67"/>
        <v>防禦+&lt;color=#47d110&gt;139500&lt;/color&gt;</v>
      </c>
      <c r="AJ407" t="str">
        <f t="shared" si="68"/>
        <v>DEF+&lt;color=#47d110&gt;139500&lt;/color&gt;</v>
      </c>
      <c r="AL407" t="str">
        <f>_xlfn.XLOOKUP(AK407,Sheet4!$E$50:$E$118,Sheet4!$F$50:$F$118,"",)</f>
        <v/>
      </c>
      <c r="AM407" s="74" t="str">
        <f t="shared" si="69"/>
        <v>防御+&lt;color=#47d110&gt;139500&lt;/color&gt;</v>
      </c>
      <c r="AN407" s="74" t="str">
        <f t="shared" si="70"/>
        <v>防禦+&lt;color=#47d110&gt;139500&lt;/color&gt;</v>
      </c>
      <c r="AO407" s="74" t="str">
        <f>AJ407&amp;_xlfn.XLOOKUP(AK407,Sheet4!$E$50:$E$118,Sheet4!$G$50:$G$118,"",)</f>
        <v>DEF+&lt;color=#47d110&gt;139500&lt;/color&gt;</v>
      </c>
    </row>
    <row r="408" spans="12:41" x14ac:dyDescent="0.15">
      <c r="L408">
        <f t="shared" si="65"/>
        <v>60255</v>
      </c>
      <c r="M408">
        <v>55</v>
      </c>
      <c r="N408" s="92">
        <v>55</v>
      </c>
      <c r="O408" s="82">
        <v>3020</v>
      </c>
      <c r="P408" s="82">
        <v>3005</v>
      </c>
      <c r="Q408" s="82"/>
      <c r="R408" s="124">
        <f t="shared" si="71"/>
        <v>0.7</v>
      </c>
      <c r="S408" s="88">
        <v>2</v>
      </c>
      <c r="T408" s="89">
        <v>2</v>
      </c>
      <c r="U408" s="88">
        <v>0</v>
      </c>
      <c r="V408">
        <f t="shared" si="72"/>
        <v>6</v>
      </c>
      <c r="W408" t="str" cm="1">
        <f t="array" ref="W408">"{5,1,"&amp;T408&amp;","&amp;_xlfn.CEILING.MATH(INDEX($E$5:$J$10,T408,V408)*R408,100)&amp;",0}"</f>
        <v>{5,1,2,217000,0}</v>
      </c>
      <c r="X408" t="str" cm="1">
        <f t="array" ref="X408">IF(U408=0,"","{5,1,"&amp;U408-3&amp;","&amp;INDEX($E$5:$J$10,U408,V408)/10&amp;",1}")</f>
        <v/>
      </c>
      <c r="Y408" t="str">
        <f t="array" ref="Y408">[1]!LKnum(W408:X408)</f>
        <v>{{5,1,2,217000,0}}</v>
      </c>
      <c r="Z408">
        <v>0</v>
      </c>
      <c r="AA408">
        <f t="array" ref="AA408">INT(IF(U408=0,0,INDEX($E$20:$J$25,U408,V408))+INDEX($E$20:$J$25,T408,V408))</f>
        <v>465000</v>
      </c>
      <c r="AB408" t="str" cm="1">
        <f t="array" ref="AB408">INDEX(A$5:A$10,$T408)&amp;"&lt;color=#47d110&gt;"&amp;_xlfn.CEILING.MATH(INDEX($E$5:$J$10,T408,V408)*R408,100)&amp;"&lt;/color&gt;"</f>
        <v>防御+&lt;color=#47d110&gt;217000&lt;/color&gt;</v>
      </c>
      <c r="AC408" t="str" cm="1">
        <f t="array" ref="AC408">INDEX(B$5:B$10,$T408)&amp;"&lt;color=#47d110&gt;"&amp;_xlfn.CEILING.MATH(INDEX($E$5:$J$10,T408,V408)*R408,100)&amp;"&lt;/color&gt;"</f>
        <v>防禦+&lt;color=#47d110&gt;217000&lt;/color&gt;</v>
      </c>
      <c r="AD408" t="str" cm="1">
        <f t="array" ref="AD408">INDEX(C$5:C$10,$T408)&amp;"&lt;color=#47d110&gt;"&amp;_xlfn.CEILING.MATH(INDEX($E$5:$J$10,T408,V408)*R408,100)&amp;"&lt;/color&gt;"</f>
        <v>DEF+&lt;color=#47d110&gt;217000&lt;/color&gt;</v>
      </c>
      <c r="AE408" t="str">
        <f t="array" ref="AE408">IF($U408=0,"",","&amp;INDEX(A$5:A$10,$U408)&amp;INDEX($E$34:$J$39,$U408,$V408))</f>
        <v/>
      </c>
      <c r="AF408" t="str">
        <f t="array" ref="AF408">IF($U408=0,"",","&amp;INDEX(B$5:B$10,$U408)&amp;INDEX($E$34:$J$39,$U408,$V408))</f>
        <v/>
      </c>
      <c r="AG408" t="str">
        <f t="array" ref="AG408">IF($U408=0,"",","&amp;INDEX(C$5:C$10,$U408)&amp;INDEX($E$34:$J$39,$U408,$V408))</f>
        <v/>
      </c>
      <c r="AH408" t="str">
        <f t="shared" si="66"/>
        <v>防御+&lt;color=#47d110&gt;217000&lt;/color&gt;</v>
      </c>
      <c r="AI408" t="str">
        <f t="shared" si="67"/>
        <v>防禦+&lt;color=#47d110&gt;217000&lt;/color&gt;</v>
      </c>
      <c r="AJ408" t="str">
        <f t="shared" si="68"/>
        <v>DEF+&lt;color=#47d110&gt;217000&lt;/color&gt;</v>
      </c>
      <c r="AL408" t="str">
        <f>_xlfn.XLOOKUP(AK408,Sheet4!$E$50:$E$118,Sheet4!$F$50:$F$118,"",)</f>
        <v/>
      </c>
      <c r="AM408" s="74" t="str">
        <f t="shared" si="69"/>
        <v>防御+&lt;color=#47d110&gt;217000&lt;/color&gt;</v>
      </c>
      <c r="AN408" s="74" t="str">
        <f t="shared" si="70"/>
        <v>防禦+&lt;color=#47d110&gt;217000&lt;/color&gt;</v>
      </c>
      <c r="AO408" s="74" t="str">
        <f>AJ408&amp;_xlfn.XLOOKUP(AK408,Sheet4!$E$50:$E$118,Sheet4!$G$50:$G$118,"",)</f>
        <v>DEF+&lt;color=#47d110&gt;217000&lt;/color&gt;</v>
      </c>
    </row>
    <row r="409" spans="12:41" x14ac:dyDescent="0.15">
      <c r="L409">
        <f t="shared" si="65"/>
        <v>60256</v>
      </c>
      <c r="M409">
        <v>56</v>
      </c>
      <c r="N409" s="93">
        <v>56</v>
      </c>
      <c r="O409" s="82">
        <v>3003</v>
      </c>
      <c r="P409" s="84">
        <v>2017</v>
      </c>
      <c r="Q409" s="82"/>
      <c r="R409" s="124">
        <f t="shared" si="71"/>
        <v>0.6</v>
      </c>
      <c r="S409" s="88">
        <v>2</v>
      </c>
      <c r="T409" s="89">
        <v>2</v>
      </c>
      <c r="U409" s="88">
        <v>0</v>
      </c>
      <c r="V409">
        <f t="shared" si="72"/>
        <v>6</v>
      </c>
      <c r="W409" t="str" cm="1">
        <f t="array" ref="W409">"{5,1,"&amp;T409&amp;","&amp;_xlfn.CEILING.MATH(INDEX($E$5:$J$10,T409,V409)*R409,100)&amp;",0}"</f>
        <v>{5,1,2,186000,0}</v>
      </c>
      <c r="X409" t="str" cm="1">
        <f t="array" ref="X409">IF(U409=0,"","{5,1,"&amp;U409-3&amp;","&amp;INDEX($E$5:$J$10,U409,V409)/10&amp;",1}")</f>
        <v/>
      </c>
      <c r="Y409" t="str">
        <f t="array" ref="Y409">[1]!LKnum(W409:X409)</f>
        <v>{{5,1,2,186000,0}}</v>
      </c>
      <c r="Z409">
        <v>0</v>
      </c>
      <c r="AA409">
        <f t="array" ref="AA409">INT(IF(U409=0,0,INDEX($E$20:$J$25,U409,V409))+INDEX($E$20:$J$25,T409,V409))</f>
        <v>465000</v>
      </c>
      <c r="AB409" t="str" cm="1">
        <f t="array" ref="AB409">INDEX(A$5:A$10,$T409)&amp;"&lt;color=#47d110&gt;"&amp;_xlfn.CEILING.MATH(INDEX($E$5:$J$10,T409,V409)*R409,100)&amp;"&lt;/color&gt;"</f>
        <v>防御+&lt;color=#47d110&gt;186000&lt;/color&gt;</v>
      </c>
      <c r="AC409" t="str" cm="1">
        <f t="array" ref="AC409">INDEX(B$5:B$10,$T409)&amp;"&lt;color=#47d110&gt;"&amp;_xlfn.CEILING.MATH(INDEX($E$5:$J$10,T409,V409)*R409,100)&amp;"&lt;/color&gt;"</f>
        <v>防禦+&lt;color=#47d110&gt;186000&lt;/color&gt;</v>
      </c>
      <c r="AD409" t="str" cm="1">
        <f t="array" ref="AD409">INDEX(C$5:C$10,$T409)&amp;"&lt;color=#47d110&gt;"&amp;_xlfn.CEILING.MATH(INDEX($E$5:$J$10,T409,V409)*R409,100)&amp;"&lt;/color&gt;"</f>
        <v>DEF+&lt;color=#47d110&gt;186000&lt;/color&gt;</v>
      </c>
      <c r="AE409" t="str">
        <f t="array" ref="AE409">IF($U409=0,"",","&amp;INDEX(A$5:A$10,$U409)&amp;INDEX($E$34:$J$39,$U409,$V409))</f>
        <v/>
      </c>
      <c r="AF409" t="str">
        <f t="array" ref="AF409">IF($U409=0,"",","&amp;INDEX(B$5:B$10,$U409)&amp;INDEX($E$34:$J$39,$U409,$V409))</f>
        <v/>
      </c>
      <c r="AG409" t="str">
        <f t="array" ref="AG409">IF($U409=0,"",","&amp;INDEX(C$5:C$10,$U409)&amp;INDEX($E$34:$J$39,$U409,$V409))</f>
        <v/>
      </c>
      <c r="AH409" t="str">
        <f t="shared" si="66"/>
        <v>防御+&lt;color=#47d110&gt;186000&lt;/color&gt;</v>
      </c>
      <c r="AI409" t="str">
        <f t="shared" si="67"/>
        <v>防禦+&lt;color=#47d110&gt;186000&lt;/color&gt;</v>
      </c>
      <c r="AJ409" t="str">
        <f t="shared" si="68"/>
        <v>DEF+&lt;color=#47d110&gt;186000&lt;/color&gt;</v>
      </c>
      <c r="AL409" t="str">
        <f>_xlfn.XLOOKUP(AK409,Sheet4!$E$50:$E$118,Sheet4!$F$50:$F$118,"",)</f>
        <v/>
      </c>
      <c r="AM409" s="74" t="str">
        <f t="shared" si="69"/>
        <v>防御+&lt;color=#47d110&gt;186000&lt;/color&gt;</v>
      </c>
      <c r="AN409" s="74" t="str">
        <f t="shared" si="70"/>
        <v>防禦+&lt;color=#47d110&gt;186000&lt;/color&gt;</v>
      </c>
      <c r="AO409" s="74" t="str">
        <f>AJ409&amp;_xlfn.XLOOKUP(AK409,Sheet4!$E$50:$E$118,Sheet4!$G$50:$G$118,"",)</f>
        <v>DEF+&lt;color=#47d110&gt;186000&lt;/color&gt;</v>
      </c>
    </row>
    <row r="410" spans="12:41" x14ac:dyDescent="0.15">
      <c r="L410">
        <f t="shared" si="65"/>
        <v>60257</v>
      </c>
      <c r="M410">
        <v>57</v>
      </c>
      <c r="N410" s="79">
        <v>57</v>
      </c>
      <c r="O410" s="82">
        <v>2013</v>
      </c>
      <c r="P410" s="82">
        <v>2008</v>
      </c>
      <c r="Q410" s="82"/>
      <c r="R410" s="124">
        <f t="shared" si="71"/>
        <v>0.45</v>
      </c>
      <c r="S410" s="88">
        <v>2</v>
      </c>
      <c r="T410" s="89">
        <v>3</v>
      </c>
      <c r="U410" s="88">
        <v>0</v>
      </c>
      <c r="V410">
        <f t="shared" si="72"/>
        <v>6</v>
      </c>
      <c r="W410" t="str" cm="1">
        <f t="array" ref="W410">"{5,1,"&amp;T410&amp;","&amp;_xlfn.CEILING.MATH(INDEX($E$5:$J$10,T410,V410)*R410,100)&amp;",0}"</f>
        <v>{5,1,3,945000,0}</v>
      </c>
      <c r="X410" t="str" cm="1">
        <f t="array" ref="X410">IF(U410=0,"","{5,1,"&amp;U410-3&amp;","&amp;INDEX($E$5:$J$10,U410,V410)/10&amp;",1}")</f>
        <v/>
      </c>
      <c r="Y410" t="str">
        <f t="array" ref="Y410">[1]!LKnum(W410:X410)</f>
        <v>{{5,1,3,945000,0}}</v>
      </c>
      <c r="Z410">
        <v>8</v>
      </c>
      <c r="AA410">
        <f t="array" ref="AA410">INT(IF(U410=0,0,INDEX($E$20:$J$25,U410,V410))+INDEX($E$20:$J$25,T410,V410))</f>
        <v>273000</v>
      </c>
      <c r="AB410" t="str" cm="1">
        <f t="array" ref="AB410">INDEX(A$5:A$10,$T410)&amp;"&lt;color=#47d110&gt;"&amp;_xlfn.CEILING.MATH(INDEX($E$5:$J$10,T410,V410)*R410,100)&amp;"&lt;/color&gt;"</f>
        <v>血量+&lt;color=#47d110&gt;945000&lt;/color&gt;</v>
      </c>
      <c r="AC410" t="str" cm="1">
        <f t="array" ref="AC410">INDEX(B$5:B$10,$T410)&amp;"&lt;color=#47d110&gt;"&amp;_xlfn.CEILING.MATH(INDEX($E$5:$J$10,T410,V410)*R410,100)&amp;"&lt;/color&gt;"</f>
        <v>血量+&lt;color=#47d110&gt;945000&lt;/color&gt;</v>
      </c>
      <c r="AD410" t="str" cm="1">
        <f t="array" ref="AD410">INDEX(C$5:C$10,$T410)&amp;"&lt;color=#47d110&gt;"&amp;_xlfn.CEILING.MATH(INDEX($E$5:$J$10,T410,V410)*R410,100)&amp;"&lt;/color&gt;"</f>
        <v>HP+&lt;color=#47d110&gt;945000&lt;/color&gt;</v>
      </c>
      <c r="AE410" t="str">
        <f t="array" ref="AE410">IF($U410=0,"",","&amp;INDEX(A$5:A$10,$U410)&amp;INDEX($E$34:$J$39,$U410,$V410))</f>
        <v/>
      </c>
      <c r="AF410" t="str">
        <f t="array" ref="AF410">IF($U410=0,"",","&amp;INDEX(B$5:B$10,$U410)&amp;INDEX($E$34:$J$39,$U410,$V410))</f>
        <v/>
      </c>
      <c r="AG410" t="str">
        <f t="array" ref="AG410">IF($U410=0,"",","&amp;INDEX(C$5:C$10,$U410)&amp;INDEX($E$34:$J$39,$U410,$V410))</f>
        <v/>
      </c>
      <c r="AH410" t="str">
        <f t="shared" si="66"/>
        <v>血量+&lt;color=#47d110&gt;945000&lt;/color&gt;</v>
      </c>
      <c r="AI410" t="str">
        <f t="shared" si="67"/>
        <v>血量+&lt;color=#47d110&gt;945000&lt;/color&gt;</v>
      </c>
      <c r="AJ410" t="str">
        <f t="shared" si="68"/>
        <v>HP+&lt;color=#47d110&gt;945000&lt;/color&gt;</v>
      </c>
      <c r="AL410" t="str">
        <f>_xlfn.XLOOKUP(AK410,Sheet4!$E$50:$E$118,Sheet4!$F$50:$F$118,"",)</f>
        <v/>
      </c>
      <c r="AM410" s="74" t="str">
        <f t="shared" si="69"/>
        <v>血量+&lt;color=#47d110&gt;945000&lt;/color&gt;</v>
      </c>
      <c r="AN410" s="74" t="str">
        <f t="shared" si="70"/>
        <v>血量+&lt;color=#47d110&gt;945000&lt;/color&gt;</v>
      </c>
      <c r="AO410" s="74" t="str">
        <f>AJ410&amp;_xlfn.XLOOKUP(AK410,Sheet4!$E$50:$E$118,Sheet4!$G$50:$G$118,"",)</f>
        <v>HP+&lt;color=#47d110&gt;945000&lt;/color&gt;</v>
      </c>
    </row>
    <row r="411" spans="12:41" x14ac:dyDescent="0.15">
      <c r="L411">
        <f t="shared" si="65"/>
        <v>60258</v>
      </c>
      <c r="M411">
        <v>58</v>
      </c>
      <c r="N411" s="79">
        <v>58</v>
      </c>
      <c r="O411" s="82">
        <v>3004</v>
      </c>
      <c r="P411" s="82">
        <v>2000</v>
      </c>
      <c r="Q411" s="82"/>
      <c r="R411" s="124">
        <f t="shared" si="71"/>
        <v>0.6</v>
      </c>
      <c r="S411" s="88">
        <v>2</v>
      </c>
      <c r="T411" s="89">
        <v>1</v>
      </c>
      <c r="U411" s="88">
        <v>0</v>
      </c>
      <c r="V411">
        <f t="shared" si="72"/>
        <v>6</v>
      </c>
      <c r="W411" t="str" cm="1">
        <f t="array" ref="W411">"{5,1,"&amp;T411&amp;","&amp;_xlfn.CEILING.MATH(INDEX($E$5:$J$10,T411,V411)*R411,100)&amp;",0}"</f>
        <v>{5,1,1,156000,0}</v>
      </c>
      <c r="X411" t="str" cm="1">
        <f t="array" ref="X411">IF(U411=0,"","{5,1,"&amp;U411-3&amp;","&amp;INDEX($E$5:$J$10,U411,V411)/10&amp;",1}")</f>
        <v/>
      </c>
      <c r="Y411" t="str">
        <f t="array" ref="Y411">[1]!LKnum(W411:X411)</f>
        <v>{{5,1,1,156000,0}}</v>
      </c>
      <c r="Z411">
        <v>8</v>
      </c>
      <c r="AA411">
        <f t="array" ref="AA411">INT(IF(U411=0,0,INDEX($E$20:$J$25,U411,V411))+INDEX($E$20:$J$25,T411,V411))</f>
        <v>260000</v>
      </c>
      <c r="AB411" t="str" cm="1">
        <f t="array" ref="AB411">INDEX(A$5:A$10,$T411)&amp;"&lt;color=#47d110&gt;"&amp;_xlfn.CEILING.MATH(INDEX($E$5:$J$10,T411,V411)*R411,100)&amp;"&lt;/color&gt;"</f>
        <v>攻击+&lt;color=#47d110&gt;156000&lt;/color&gt;</v>
      </c>
      <c r="AC411" t="str" cm="1">
        <f t="array" ref="AC411">INDEX(B$5:B$10,$T411)&amp;"&lt;color=#47d110&gt;"&amp;_xlfn.CEILING.MATH(INDEX($E$5:$J$10,T411,V411)*R411,100)&amp;"&lt;/color&gt;"</f>
        <v>攻擊+&lt;color=#47d110&gt;156000&lt;/color&gt;</v>
      </c>
      <c r="AD411" t="str" cm="1">
        <f t="array" ref="AD411">INDEX(C$5:C$10,$T411)&amp;"&lt;color=#47d110&gt;"&amp;_xlfn.CEILING.MATH(INDEX($E$5:$J$10,T411,V411)*R411,100)&amp;"&lt;/color&gt;"</f>
        <v>ATK+&lt;color=#47d110&gt;156000&lt;/color&gt;</v>
      </c>
      <c r="AE411" t="str">
        <f t="array" ref="AE411">IF($U411=0,"",","&amp;INDEX(A$5:A$10,$U411)&amp;INDEX($E$34:$J$39,$U411,$V411))</f>
        <v/>
      </c>
      <c r="AF411" t="str">
        <f t="array" ref="AF411">IF($U411=0,"",","&amp;INDEX(B$5:B$10,$U411)&amp;INDEX($E$34:$J$39,$U411,$V411))</f>
        <v/>
      </c>
      <c r="AG411" t="str">
        <f t="array" ref="AG411">IF($U411=0,"",","&amp;INDEX(C$5:C$10,$U411)&amp;INDEX($E$34:$J$39,$U411,$V411))</f>
        <v/>
      </c>
      <c r="AH411" t="str">
        <f t="shared" si="66"/>
        <v>攻击+&lt;color=#47d110&gt;156000&lt;/color&gt;</v>
      </c>
      <c r="AI411" t="str">
        <f t="shared" si="67"/>
        <v>攻擊+&lt;color=#47d110&gt;156000&lt;/color&gt;</v>
      </c>
      <c r="AJ411" t="str">
        <f t="shared" si="68"/>
        <v>ATK+&lt;color=#47d110&gt;156000&lt;/color&gt;</v>
      </c>
      <c r="AL411" t="str">
        <f>_xlfn.XLOOKUP(AK411,Sheet4!$E$50:$E$118,Sheet4!$F$50:$F$118,"",)</f>
        <v/>
      </c>
      <c r="AM411" s="74" t="str">
        <f t="shared" si="69"/>
        <v>攻击+&lt;color=#47d110&gt;156000&lt;/color&gt;</v>
      </c>
      <c r="AN411" s="74" t="str">
        <f t="shared" si="70"/>
        <v>攻擊+&lt;color=#47d110&gt;156000&lt;/color&gt;</v>
      </c>
      <c r="AO411" s="74" t="str">
        <f>AJ411&amp;_xlfn.XLOOKUP(AK411,Sheet4!$E$50:$E$118,Sheet4!$G$50:$G$118,"",)</f>
        <v>ATK+&lt;color=#47d110&gt;156000&lt;/color&gt;</v>
      </c>
    </row>
    <row r="412" spans="12:41" x14ac:dyDescent="0.15">
      <c r="L412">
        <f t="shared" si="65"/>
        <v>60259</v>
      </c>
      <c r="M412">
        <v>59</v>
      </c>
      <c r="N412" s="79">
        <v>59</v>
      </c>
      <c r="O412" s="82">
        <v>3015</v>
      </c>
      <c r="P412" s="82">
        <v>2009</v>
      </c>
      <c r="Q412" s="82"/>
      <c r="R412" s="124">
        <f t="shared" si="71"/>
        <v>0.6</v>
      </c>
      <c r="S412" s="88">
        <v>2</v>
      </c>
      <c r="T412" s="89">
        <v>2</v>
      </c>
      <c r="U412" s="88">
        <v>0</v>
      </c>
      <c r="V412">
        <f t="shared" si="72"/>
        <v>6</v>
      </c>
      <c r="W412" t="str" cm="1">
        <f t="array" ref="W412">"{5,1,"&amp;T412&amp;","&amp;_xlfn.CEILING.MATH(INDEX($E$5:$J$10,T412,V412)*R412,100)&amp;",0}"</f>
        <v>{5,1,2,186000,0}</v>
      </c>
      <c r="X412" t="str" cm="1">
        <f t="array" ref="X412">IF(U412=0,"","{5,1,"&amp;U412-3&amp;","&amp;INDEX($E$5:$J$10,U412,V412)/10&amp;",1}")</f>
        <v/>
      </c>
      <c r="Y412" t="str">
        <f t="array" ref="Y412">[1]!LKnum(W412:X412)</f>
        <v>{{5,1,2,186000,0}}</v>
      </c>
      <c r="Z412">
        <v>8</v>
      </c>
      <c r="AA412">
        <f t="array" ref="AA412">INT(IF(U412=0,0,INDEX($E$20:$J$25,U412,V412))+INDEX($E$20:$J$25,T412,V412))</f>
        <v>465000</v>
      </c>
      <c r="AB412" t="str" cm="1">
        <f t="array" ref="AB412">INDEX(A$5:A$10,$T412)&amp;"&lt;color=#47d110&gt;"&amp;_xlfn.CEILING.MATH(INDEX($E$5:$J$10,T412,V412)*R412,100)&amp;"&lt;/color&gt;"</f>
        <v>防御+&lt;color=#47d110&gt;186000&lt;/color&gt;</v>
      </c>
      <c r="AC412" t="str" cm="1">
        <f t="array" ref="AC412">INDEX(B$5:B$10,$T412)&amp;"&lt;color=#47d110&gt;"&amp;_xlfn.CEILING.MATH(INDEX($E$5:$J$10,T412,V412)*R412,100)&amp;"&lt;/color&gt;"</f>
        <v>防禦+&lt;color=#47d110&gt;186000&lt;/color&gt;</v>
      </c>
      <c r="AD412" t="str" cm="1">
        <f t="array" ref="AD412">INDEX(C$5:C$10,$T412)&amp;"&lt;color=#47d110&gt;"&amp;_xlfn.CEILING.MATH(INDEX($E$5:$J$10,T412,V412)*R412,100)&amp;"&lt;/color&gt;"</f>
        <v>DEF+&lt;color=#47d110&gt;186000&lt;/color&gt;</v>
      </c>
      <c r="AE412" t="str">
        <f t="array" ref="AE412">IF($U412=0,"",","&amp;INDEX(A$5:A$10,$U412)&amp;INDEX($E$34:$J$39,$U412,$V412))</f>
        <v/>
      </c>
      <c r="AF412" t="str">
        <f t="array" ref="AF412">IF($U412=0,"",","&amp;INDEX(B$5:B$10,$U412)&amp;INDEX($E$34:$J$39,$U412,$V412))</f>
        <v/>
      </c>
      <c r="AG412" t="str">
        <f t="array" ref="AG412">IF($U412=0,"",","&amp;INDEX(C$5:C$10,$U412)&amp;INDEX($E$34:$J$39,$U412,$V412))</f>
        <v/>
      </c>
      <c r="AH412" t="str">
        <f t="shared" si="66"/>
        <v>防御+&lt;color=#47d110&gt;186000&lt;/color&gt;</v>
      </c>
      <c r="AI412" t="str">
        <f t="shared" si="67"/>
        <v>防禦+&lt;color=#47d110&gt;186000&lt;/color&gt;</v>
      </c>
      <c r="AJ412" t="str">
        <f t="shared" si="68"/>
        <v>DEF+&lt;color=#47d110&gt;186000&lt;/color&gt;</v>
      </c>
      <c r="AL412" t="str">
        <f>_xlfn.XLOOKUP(AK412,Sheet4!$E$50:$E$118,Sheet4!$F$50:$F$118,"",)</f>
        <v/>
      </c>
      <c r="AM412" s="74" t="str">
        <f t="shared" si="69"/>
        <v>防御+&lt;color=#47d110&gt;186000&lt;/color&gt;</v>
      </c>
      <c r="AN412" s="74" t="str">
        <f t="shared" si="70"/>
        <v>防禦+&lt;color=#47d110&gt;186000&lt;/color&gt;</v>
      </c>
      <c r="AO412" s="74" t="str">
        <f>AJ412&amp;_xlfn.XLOOKUP(AK412,Sheet4!$E$50:$E$118,Sheet4!$G$50:$G$118,"",)</f>
        <v>DEF+&lt;color=#47d110&gt;186000&lt;/color&gt;</v>
      </c>
    </row>
    <row r="413" spans="12:41" x14ac:dyDescent="0.15">
      <c r="L413">
        <f t="shared" si="65"/>
        <v>60260</v>
      </c>
      <c r="M413">
        <v>60</v>
      </c>
      <c r="N413" s="79">
        <v>60</v>
      </c>
      <c r="O413" s="82">
        <v>3021</v>
      </c>
      <c r="P413" s="82">
        <v>2016</v>
      </c>
      <c r="Q413" s="82"/>
      <c r="R413" s="124">
        <f t="shared" si="71"/>
        <v>0.6</v>
      </c>
      <c r="S413" s="88">
        <v>2</v>
      </c>
      <c r="T413" s="89">
        <v>1</v>
      </c>
      <c r="U413" s="88">
        <v>0</v>
      </c>
      <c r="V413">
        <f t="shared" si="72"/>
        <v>6</v>
      </c>
      <c r="W413" t="str" cm="1">
        <f t="array" ref="W413">"{5,1,"&amp;T413&amp;","&amp;_xlfn.CEILING.MATH(INDEX($E$5:$J$10,T413,V413)*R413,100)&amp;",0}"</f>
        <v>{5,1,1,156000,0}</v>
      </c>
      <c r="X413" t="str" cm="1">
        <f t="array" ref="X413">IF(U413=0,"","{5,1,"&amp;U413-3&amp;","&amp;INDEX($E$5:$J$10,U413,V413)/10&amp;",1}")</f>
        <v/>
      </c>
      <c r="Y413" t="str">
        <f t="array" ref="Y413">[1]!LKnum(W413:X413)</f>
        <v>{{5,1,1,156000,0}}</v>
      </c>
      <c r="Z413">
        <v>8</v>
      </c>
      <c r="AA413">
        <f t="array" ref="AA413">INT(IF(U413=0,0,INDEX($E$20:$J$25,U413,V413))+INDEX($E$20:$J$25,T413,V413))</f>
        <v>260000</v>
      </c>
      <c r="AB413" t="str" cm="1">
        <f t="array" ref="AB413">INDEX(A$5:A$10,$T413)&amp;"&lt;color=#47d110&gt;"&amp;_xlfn.CEILING.MATH(INDEX($E$5:$J$10,T413,V413)*R413,100)&amp;"&lt;/color&gt;"</f>
        <v>攻击+&lt;color=#47d110&gt;156000&lt;/color&gt;</v>
      </c>
      <c r="AC413" t="str" cm="1">
        <f t="array" ref="AC413">INDEX(B$5:B$10,$T413)&amp;"&lt;color=#47d110&gt;"&amp;_xlfn.CEILING.MATH(INDEX($E$5:$J$10,T413,V413)*R413,100)&amp;"&lt;/color&gt;"</f>
        <v>攻擊+&lt;color=#47d110&gt;156000&lt;/color&gt;</v>
      </c>
      <c r="AD413" t="str" cm="1">
        <f t="array" ref="AD413">INDEX(C$5:C$10,$T413)&amp;"&lt;color=#47d110&gt;"&amp;_xlfn.CEILING.MATH(INDEX($E$5:$J$10,T413,V413)*R413,100)&amp;"&lt;/color&gt;"</f>
        <v>ATK+&lt;color=#47d110&gt;156000&lt;/color&gt;</v>
      </c>
      <c r="AE413" t="str">
        <f t="array" ref="AE413">IF($U413=0,"",","&amp;INDEX(A$5:A$10,$U413)&amp;INDEX($E$34:$J$39,$U413,$V413))</f>
        <v/>
      </c>
      <c r="AF413" t="str">
        <f t="array" ref="AF413">IF($U413=0,"",","&amp;INDEX(B$5:B$10,$U413)&amp;INDEX($E$34:$J$39,$U413,$V413))</f>
        <v/>
      </c>
      <c r="AG413" t="str">
        <f t="array" ref="AG413">IF($U413=0,"",","&amp;INDEX(C$5:C$10,$U413)&amp;INDEX($E$34:$J$39,$U413,$V413))</f>
        <v/>
      </c>
      <c r="AH413" t="str">
        <f t="shared" si="66"/>
        <v>攻击+&lt;color=#47d110&gt;156000&lt;/color&gt;</v>
      </c>
      <c r="AI413" t="str">
        <f t="shared" si="67"/>
        <v>攻擊+&lt;color=#47d110&gt;156000&lt;/color&gt;</v>
      </c>
      <c r="AJ413" t="str">
        <f t="shared" si="68"/>
        <v>ATK+&lt;color=#47d110&gt;156000&lt;/color&gt;</v>
      </c>
      <c r="AL413" t="str">
        <f>_xlfn.XLOOKUP(AK413,Sheet4!$E$50:$E$118,Sheet4!$F$50:$F$118,"",)</f>
        <v/>
      </c>
      <c r="AM413" s="74" t="str">
        <f t="shared" si="69"/>
        <v>攻击+&lt;color=#47d110&gt;156000&lt;/color&gt;</v>
      </c>
      <c r="AN413" s="74" t="str">
        <f t="shared" si="70"/>
        <v>攻擊+&lt;color=#47d110&gt;156000&lt;/color&gt;</v>
      </c>
      <c r="AO413" s="74" t="str">
        <f>AJ413&amp;_xlfn.XLOOKUP(AK413,Sheet4!$E$50:$E$118,Sheet4!$G$50:$G$118,"",)</f>
        <v>ATK+&lt;color=#47d110&gt;156000&lt;/color&gt;</v>
      </c>
    </row>
    <row r="414" spans="12:41" x14ac:dyDescent="0.15">
      <c r="L414">
        <f t="shared" si="65"/>
        <v>60261</v>
      </c>
      <c r="M414">
        <v>61</v>
      </c>
      <c r="N414" s="79">
        <v>61</v>
      </c>
      <c r="O414" s="82">
        <v>3009</v>
      </c>
      <c r="P414" s="82">
        <v>3006</v>
      </c>
      <c r="Q414" s="82"/>
      <c r="R414" s="124">
        <f t="shared" si="71"/>
        <v>0.7</v>
      </c>
      <c r="S414" s="88">
        <v>2</v>
      </c>
      <c r="T414" s="89">
        <v>2</v>
      </c>
      <c r="U414" s="88">
        <v>0</v>
      </c>
      <c r="V414">
        <f t="shared" si="72"/>
        <v>6</v>
      </c>
      <c r="W414" t="str" cm="1">
        <f t="array" ref="W414">"{5,1,"&amp;T414&amp;","&amp;_xlfn.CEILING.MATH(INDEX($E$5:$J$10,T414,V414)*R414,100)&amp;",0}"</f>
        <v>{5,1,2,217000,0}</v>
      </c>
      <c r="X414" t="str" cm="1">
        <f t="array" ref="X414">IF(U414=0,"","{5,1,"&amp;U414-3&amp;","&amp;INDEX($E$5:$J$10,U414,V414)/10&amp;",1}")</f>
        <v/>
      </c>
      <c r="Y414" t="str">
        <f t="array" ref="Y414">[1]!LKnum(W414:X414)</f>
        <v>{{5,1,2,217000,0}}</v>
      </c>
      <c r="Z414" s="3">
        <v>16</v>
      </c>
      <c r="AA414">
        <f t="array" ref="AA414">INT(IF(U414=0,0,INDEX($E$20:$J$25,U414,V414))+INDEX($E$20:$J$25,T414,V414))</f>
        <v>465000</v>
      </c>
      <c r="AB414" t="str" cm="1">
        <f t="array" ref="AB414">INDEX(A$5:A$10,$T414)&amp;"&lt;color=#47d110&gt;"&amp;_xlfn.CEILING.MATH(INDEX($E$5:$J$10,T414,V414)*R414,100)&amp;"&lt;/color&gt;"</f>
        <v>防御+&lt;color=#47d110&gt;217000&lt;/color&gt;</v>
      </c>
      <c r="AC414" t="str" cm="1">
        <f t="array" ref="AC414">INDEX(B$5:B$10,$T414)&amp;"&lt;color=#47d110&gt;"&amp;_xlfn.CEILING.MATH(INDEX($E$5:$J$10,T414,V414)*R414,100)&amp;"&lt;/color&gt;"</f>
        <v>防禦+&lt;color=#47d110&gt;217000&lt;/color&gt;</v>
      </c>
      <c r="AD414" t="str" cm="1">
        <f t="array" ref="AD414">INDEX(C$5:C$10,$T414)&amp;"&lt;color=#47d110&gt;"&amp;_xlfn.CEILING.MATH(INDEX($E$5:$J$10,T414,V414)*R414,100)&amp;"&lt;/color&gt;"</f>
        <v>DEF+&lt;color=#47d110&gt;217000&lt;/color&gt;</v>
      </c>
      <c r="AE414" t="str">
        <f t="array" ref="AE414">IF($U414=0,"",","&amp;INDEX(A$5:A$10,$U414)&amp;INDEX($E$34:$J$39,$U414,$V414))</f>
        <v/>
      </c>
      <c r="AF414" t="str">
        <f t="array" ref="AF414">IF($U414=0,"",","&amp;INDEX(B$5:B$10,$U414)&amp;INDEX($E$34:$J$39,$U414,$V414))</f>
        <v/>
      </c>
      <c r="AG414" t="str">
        <f t="array" ref="AG414">IF($U414=0,"",","&amp;INDEX(C$5:C$10,$U414)&amp;INDEX($E$34:$J$39,$U414,$V414))</f>
        <v/>
      </c>
      <c r="AH414" t="str">
        <f t="shared" si="66"/>
        <v>防御+&lt;color=#47d110&gt;217000&lt;/color&gt;</v>
      </c>
      <c r="AI414" t="str">
        <f t="shared" si="67"/>
        <v>防禦+&lt;color=#47d110&gt;217000&lt;/color&gt;</v>
      </c>
      <c r="AJ414" t="str">
        <f t="shared" si="68"/>
        <v>DEF+&lt;color=#47d110&gt;217000&lt;/color&gt;</v>
      </c>
      <c r="AL414" t="str">
        <f>_xlfn.XLOOKUP(AK414,Sheet4!$E$50:$E$118,Sheet4!$F$50:$F$118,"",)</f>
        <v/>
      </c>
      <c r="AM414" s="74" t="str">
        <f t="shared" si="69"/>
        <v>防御+&lt;color=#47d110&gt;217000&lt;/color&gt;</v>
      </c>
      <c r="AN414" s="74" t="str">
        <f t="shared" si="70"/>
        <v>防禦+&lt;color=#47d110&gt;217000&lt;/color&gt;</v>
      </c>
      <c r="AO414" s="74" t="str">
        <f>AJ414&amp;_xlfn.XLOOKUP(AK414,Sheet4!$E$50:$E$118,Sheet4!$G$50:$G$118,"",)</f>
        <v>DEF+&lt;color=#47d110&gt;217000&lt;/color&gt;</v>
      </c>
    </row>
    <row r="415" spans="12:41" x14ac:dyDescent="0.15">
      <c r="L415">
        <f t="shared" si="65"/>
        <v>60262</v>
      </c>
      <c r="M415">
        <v>62</v>
      </c>
      <c r="N415" s="79">
        <v>62</v>
      </c>
      <c r="O415" s="82">
        <v>3013</v>
      </c>
      <c r="P415" s="82">
        <v>2004</v>
      </c>
      <c r="Q415" s="82"/>
      <c r="R415" s="124">
        <f t="shared" si="71"/>
        <v>0.6</v>
      </c>
      <c r="S415" s="88">
        <v>2</v>
      </c>
      <c r="T415" s="89">
        <v>1</v>
      </c>
      <c r="U415" s="88">
        <v>0</v>
      </c>
      <c r="V415">
        <f t="shared" si="72"/>
        <v>6</v>
      </c>
      <c r="W415" t="str" cm="1">
        <f t="array" ref="W415">"{5,1,"&amp;T415&amp;","&amp;_xlfn.CEILING.MATH(INDEX($E$5:$J$10,T415,V415)*R415,100)&amp;",0}"</f>
        <v>{5,1,1,156000,0}</v>
      </c>
      <c r="X415" t="str" cm="1">
        <f t="array" ref="X415">IF(U415=0,"","{5,1,"&amp;U415-3&amp;","&amp;INDEX($E$5:$J$10,U415,V415)/10&amp;",1}")</f>
        <v/>
      </c>
      <c r="Y415" t="str">
        <f t="array" ref="Y415">[1]!LKnum(W415:X415)</f>
        <v>{{5,1,1,156000,0}}</v>
      </c>
      <c r="Z415" s="3">
        <v>16</v>
      </c>
      <c r="AA415">
        <f t="array" ref="AA415">INT(IF(U415=0,0,INDEX($E$20:$J$25,U415,V415))+INDEX($E$20:$J$25,T415,V415))</f>
        <v>260000</v>
      </c>
      <c r="AB415" t="str" cm="1">
        <f t="array" ref="AB415">INDEX(A$5:A$10,$T415)&amp;"&lt;color=#47d110&gt;"&amp;_xlfn.CEILING.MATH(INDEX($E$5:$J$10,T415,V415)*R415,100)&amp;"&lt;/color&gt;"</f>
        <v>攻击+&lt;color=#47d110&gt;156000&lt;/color&gt;</v>
      </c>
      <c r="AC415" t="str" cm="1">
        <f t="array" ref="AC415">INDEX(B$5:B$10,$T415)&amp;"&lt;color=#47d110&gt;"&amp;_xlfn.CEILING.MATH(INDEX($E$5:$J$10,T415,V415)*R415,100)&amp;"&lt;/color&gt;"</f>
        <v>攻擊+&lt;color=#47d110&gt;156000&lt;/color&gt;</v>
      </c>
      <c r="AD415" t="str" cm="1">
        <f t="array" ref="AD415">INDEX(C$5:C$10,$T415)&amp;"&lt;color=#47d110&gt;"&amp;_xlfn.CEILING.MATH(INDEX($E$5:$J$10,T415,V415)*R415,100)&amp;"&lt;/color&gt;"</f>
        <v>ATK+&lt;color=#47d110&gt;156000&lt;/color&gt;</v>
      </c>
      <c r="AE415" t="str">
        <f t="array" ref="AE415">IF($U415=0,"",","&amp;INDEX(A$5:A$10,$U415)&amp;INDEX($E$34:$J$39,$U415,$V415))</f>
        <v/>
      </c>
      <c r="AF415" t="str">
        <f t="array" ref="AF415">IF($U415=0,"",","&amp;INDEX(B$5:B$10,$U415)&amp;INDEX($E$34:$J$39,$U415,$V415))</f>
        <v/>
      </c>
      <c r="AG415" t="str">
        <f t="array" ref="AG415">IF($U415=0,"",","&amp;INDEX(C$5:C$10,$U415)&amp;INDEX($E$34:$J$39,$U415,$V415))</f>
        <v/>
      </c>
      <c r="AH415" t="str">
        <f t="shared" si="66"/>
        <v>攻击+&lt;color=#47d110&gt;156000&lt;/color&gt;</v>
      </c>
      <c r="AI415" t="str">
        <f t="shared" si="67"/>
        <v>攻擊+&lt;color=#47d110&gt;156000&lt;/color&gt;</v>
      </c>
      <c r="AJ415" t="str">
        <f t="shared" si="68"/>
        <v>ATK+&lt;color=#47d110&gt;156000&lt;/color&gt;</v>
      </c>
      <c r="AL415" t="str">
        <f>_xlfn.XLOOKUP(AK415,Sheet4!$E$50:$E$118,Sheet4!$F$50:$F$118,"",)</f>
        <v/>
      </c>
      <c r="AM415" s="74" t="str">
        <f t="shared" si="69"/>
        <v>攻击+&lt;color=#47d110&gt;156000&lt;/color&gt;</v>
      </c>
      <c r="AN415" s="74" t="str">
        <f t="shared" si="70"/>
        <v>攻擊+&lt;color=#47d110&gt;156000&lt;/color&gt;</v>
      </c>
      <c r="AO415" s="74" t="str">
        <f>AJ415&amp;_xlfn.XLOOKUP(AK415,Sheet4!$E$50:$E$118,Sheet4!$G$50:$G$118,"",)</f>
        <v>ATK+&lt;color=#47d110&gt;156000&lt;/color&gt;</v>
      </c>
    </row>
    <row r="416" spans="12:41" x14ac:dyDescent="0.15">
      <c r="L416">
        <f t="shared" si="65"/>
        <v>60263</v>
      </c>
      <c r="M416">
        <v>63</v>
      </c>
      <c r="N416" s="79">
        <v>63</v>
      </c>
      <c r="O416" s="82">
        <v>3018</v>
      </c>
      <c r="P416" s="82">
        <v>2003</v>
      </c>
      <c r="Q416" s="82"/>
      <c r="R416" s="124">
        <f t="shared" si="71"/>
        <v>0.6</v>
      </c>
      <c r="S416" s="94">
        <v>2</v>
      </c>
      <c r="T416" s="89">
        <v>2</v>
      </c>
      <c r="U416" s="88">
        <v>0</v>
      </c>
      <c r="V416">
        <f t="shared" si="72"/>
        <v>6</v>
      </c>
      <c r="W416" t="str" cm="1">
        <f t="array" ref="W416">"{5,1,"&amp;T416&amp;","&amp;_xlfn.CEILING.MATH(INDEX($E$5:$J$10,T416,V416)*R416,100)&amp;",0}"</f>
        <v>{5,1,2,186000,0}</v>
      </c>
      <c r="X416" t="str" cm="1">
        <f t="array" ref="X416">IF(U416=0,"","{5,1,"&amp;U416-3&amp;","&amp;INDEX($E$5:$J$10,U416,V416)/10&amp;",1}")</f>
        <v/>
      </c>
      <c r="Y416" t="str">
        <f t="array" ref="Y416">[1]!LKnum(W416:X416)</f>
        <v>{{5,1,2,186000,0}}</v>
      </c>
      <c r="Z416" s="3">
        <v>12</v>
      </c>
      <c r="AA416">
        <f t="array" ref="AA416">INT(IF(U416=0,0,INDEX($E$20:$J$25,U416,V416))+INDEX($E$20:$J$25,T416,V416))</f>
        <v>465000</v>
      </c>
      <c r="AB416" t="str" cm="1">
        <f t="array" ref="AB416">INDEX(A$5:A$10,$T416)&amp;"&lt;color=#47d110&gt;"&amp;_xlfn.CEILING.MATH(INDEX($E$5:$J$10,T416,V416)*R416,100)&amp;"&lt;/color&gt;"</f>
        <v>防御+&lt;color=#47d110&gt;186000&lt;/color&gt;</v>
      </c>
      <c r="AC416" t="str" cm="1">
        <f t="array" ref="AC416">INDEX(B$5:B$10,$T416)&amp;"&lt;color=#47d110&gt;"&amp;_xlfn.CEILING.MATH(INDEX($E$5:$J$10,T416,V416)*R416,100)&amp;"&lt;/color&gt;"</f>
        <v>防禦+&lt;color=#47d110&gt;186000&lt;/color&gt;</v>
      </c>
      <c r="AD416" t="str" cm="1">
        <f t="array" ref="AD416">INDEX(C$5:C$10,$T416)&amp;"&lt;color=#47d110&gt;"&amp;_xlfn.CEILING.MATH(INDEX($E$5:$J$10,T416,V416)*R416,100)&amp;"&lt;/color&gt;"</f>
        <v>DEF+&lt;color=#47d110&gt;186000&lt;/color&gt;</v>
      </c>
      <c r="AE416" t="str">
        <f t="array" ref="AE416">IF($U416=0,"",","&amp;INDEX(A$5:A$10,$U416)&amp;INDEX($E$34:$J$39,$U416,$V416))</f>
        <v/>
      </c>
      <c r="AF416" t="str">
        <f t="array" ref="AF416">IF($U416=0,"",","&amp;INDEX(B$5:B$10,$U416)&amp;INDEX($E$34:$J$39,$U416,$V416))</f>
        <v/>
      </c>
      <c r="AG416" t="str">
        <f t="array" ref="AG416">IF($U416=0,"",","&amp;INDEX(C$5:C$10,$U416)&amp;INDEX($E$34:$J$39,$U416,$V416))</f>
        <v/>
      </c>
      <c r="AH416" t="str">
        <f t="shared" si="66"/>
        <v>防御+&lt;color=#47d110&gt;186000&lt;/color&gt;</v>
      </c>
      <c r="AI416" t="str">
        <f t="shared" si="67"/>
        <v>防禦+&lt;color=#47d110&gt;186000&lt;/color&gt;</v>
      </c>
      <c r="AJ416" t="str">
        <f t="shared" si="68"/>
        <v>DEF+&lt;color=#47d110&gt;186000&lt;/color&gt;</v>
      </c>
      <c r="AL416" t="str">
        <f>_xlfn.XLOOKUP(AK416,Sheet4!$E$50:$E$118,Sheet4!$F$50:$F$118,"",)</f>
        <v/>
      </c>
      <c r="AM416" s="74" t="str">
        <f t="shared" si="69"/>
        <v>防御+&lt;color=#47d110&gt;186000&lt;/color&gt;</v>
      </c>
      <c r="AN416" s="74" t="str">
        <f t="shared" si="70"/>
        <v>防禦+&lt;color=#47d110&gt;186000&lt;/color&gt;</v>
      </c>
      <c r="AO416" s="74" t="str">
        <f>AJ416&amp;_xlfn.XLOOKUP(AK416,Sheet4!$E$50:$E$118,Sheet4!$G$50:$G$118,"",)</f>
        <v>DEF+&lt;color=#47d110&gt;186000&lt;/color&gt;</v>
      </c>
    </row>
    <row r="417" spans="12:41" x14ac:dyDescent="0.15">
      <c r="L417">
        <f t="shared" si="65"/>
        <v>60264</v>
      </c>
      <c r="M417">
        <v>64</v>
      </c>
      <c r="N417" s="79">
        <v>64</v>
      </c>
      <c r="O417" s="82">
        <v>3000</v>
      </c>
      <c r="P417" s="82">
        <v>1017</v>
      </c>
      <c r="Q417" s="82"/>
      <c r="R417" s="124">
        <f t="shared" si="71"/>
        <v>0.45</v>
      </c>
      <c r="S417" s="94">
        <v>2</v>
      </c>
      <c r="T417" s="89">
        <v>2</v>
      </c>
      <c r="U417" s="88">
        <v>0</v>
      </c>
      <c r="V417">
        <f t="shared" si="72"/>
        <v>6</v>
      </c>
      <c r="W417" t="str" cm="1">
        <f t="array" ref="W417">"{5,1,"&amp;T417&amp;","&amp;_xlfn.CEILING.MATH(INDEX($E$5:$J$10,T417,V417)*R417,100)&amp;",0}"</f>
        <v>{5,1,2,139500,0}</v>
      </c>
      <c r="X417" t="str" cm="1">
        <f t="array" ref="X417">IF(U417=0,"","{5,1,"&amp;U417-3&amp;","&amp;INDEX($E$5:$J$10,U417,V417)/10&amp;",1}")</f>
        <v/>
      </c>
      <c r="Y417" t="str">
        <f t="array" ref="Y417">[1]!LKnum(W417:X417)</f>
        <v>{{5,1,2,139500,0}}</v>
      </c>
      <c r="Z417" s="3">
        <v>12</v>
      </c>
      <c r="AA417">
        <f t="array" ref="AA417">INT(IF(U417=0,0,INDEX($E$20:$J$25,U417,V417))+INDEX($E$20:$J$25,T417,V417))</f>
        <v>465000</v>
      </c>
      <c r="AB417" t="str" cm="1">
        <f t="array" ref="AB417">INDEX(A$5:A$10,$T417)&amp;"&lt;color=#47d110&gt;"&amp;_xlfn.CEILING.MATH(INDEX($E$5:$J$10,T417,V417)*R417,100)&amp;"&lt;/color&gt;"</f>
        <v>防御+&lt;color=#47d110&gt;139500&lt;/color&gt;</v>
      </c>
      <c r="AC417" t="str" cm="1">
        <f t="array" ref="AC417">INDEX(B$5:B$10,$T417)&amp;"&lt;color=#47d110&gt;"&amp;_xlfn.CEILING.MATH(INDEX($E$5:$J$10,T417,V417)*R417,100)&amp;"&lt;/color&gt;"</f>
        <v>防禦+&lt;color=#47d110&gt;139500&lt;/color&gt;</v>
      </c>
      <c r="AD417" t="str" cm="1">
        <f t="array" ref="AD417">INDEX(C$5:C$10,$T417)&amp;"&lt;color=#47d110&gt;"&amp;_xlfn.CEILING.MATH(INDEX($E$5:$J$10,T417,V417)*R417,100)&amp;"&lt;/color&gt;"</f>
        <v>DEF+&lt;color=#47d110&gt;139500&lt;/color&gt;</v>
      </c>
      <c r="AE417" t="str">
        <f t="array" ref="AE417">IF($U417=0,"",","&amp;INDEX(A$5:A$10,$U417)&amp;INDEX($E$34:$J$39,$U417,$V417))</f>
        <v/>
      </c>
      <c r="AF417" t="str">
        <f t="array" ref="AF417">IF($U417=0,"",","&amp;INDEX(B$5:B$10,$U417)&amp;INDEX($E$34:$J$39,$U417,$V417))</f>
        <v/>
      </c>
      <c r="AG417" t="str">
        <f t="array" ref="AG417">IF($U417=0,"",","&amp;INDEX(C$5:C$10,$U417)&amp;INDEX($E$34:$J$39,$U417,$V417))</f>
        <v/>
      </c>
      <c r="AH417" t="str">
        <f t="shared" si="66"/>
        <v>防御+&lt;color=#47d110&gt;139500&lt;/color&gt;</v>
      </c>
      <c r="AI417" t="str">
        <f t="shared" si="67"/>
        <v>防禦+&lt;color=#47d110&gt;139500&lt;/color&gt;</v>
      </c>
      <c r="AJ417" t="str">
        <f t="shared" si="68"/>
        <v>DEF+&lt;color=#47d110&gt;139500&lt;/color&gt;</v>
      </c>
      <c r="AL417" t="str">
        <f>_xlfn.XLOOKUP(AK417,Sheet4!$E$50:$E$118,Sheet4!$F$50:$F$118,"",)</f>
        <v/>
      </c>
      <c r="AM417" s="74" t="str">
        <f t="shared" si="69"/>
        <v>防御+&lt;color=#47d110&gt;139500&lt;/color&gt;</v>
      </c>
      <c r="AN417" s="74" t="str">
        <f t="shared" si="70"/>
        <v>防禦+&lt;color=#47d110&gt;139500&lt;/color&gt;</v>
      </c>
      <c r="AO417" s="74" t="str">
        <f>AJ417&amp;_xlfn.XLOOKUP(AK417,Sheet4!$E$50:$E$118,Sheet4!$G$50:$G$118,"",)</f>
        <v>DEF+&lt;color=#47d110&gt;139500&lt;/color&gt;</v>
      </c>
    </row>
    <row r="418" spans="12:41" x14ac:dyDescent="0.15">
      <c r="L418">
        <f t="shared" si="65"/>
        <v>60265</v>
      </c>
      <c r="M418">
        <v>65</v>
      </c>
      <c r="N418" s="79">
        <v>65</v>
      </c>
      <c r="O418" s="82">
        <v>3010</v>
      </c>
      <c r="P418" s="82">
        <v>2011</v>
      </c>
      <c r="Q418" s="82"/>
      <c r="R418" s="124">
        <f t="shared" si="71"/>
        <v>0.6</v>
      </c>
      <c r="S418" s="94">
        <v>2</v>
      </c>
      <c r="T418" s="89">
        <v>2</v>
      </c>
      <c r="U418" s="88">
        <v>0</v>
      </c>
      <c r="V418">
        <f t="shared" si="72"/>
        <v>6</v>
      </c>
      <c r="W418" t="str" cm="1">
        <f t="array" ref="W418">"{5,1,"&amp;T418&amp;","&amp;_xlfn.CEILING.MATH(INDEX($E$5:$J$10,T418,V418)*R418,100)&amp;",0}"</f>
        <v>{5,1,2,186000,0}</v>
      </c>
      <c r="X418" t="str" cm="1">
        <f t="array" ref="X418">IF(U418=0,"","{5,1,"&amp;U418-3&amp;","&amp;INDEX($E$5:$J$10,U418,V418)/10&amp;",1}")</f>
        <v/>
      </c>
      <c r="Y418" t="str">
        <f t="array" ref="Y418">[1]!LKnum(W418:X418)</f>
        <v>{{5,1,2,186000,0}}</v>
      </c>
      <c r="Z418" s="3">
        <v>12</v>
      </c>
      <c r="AA418">
        <f t="array" ref="AA418">INT(IF(U418=0,0,INDEX($E$20:$J$25,U418,V418))+INDEX($E$20:$J$25,T418,V418))</f>
        <v>465000</v>
      </c>
      <c r="AB418" t="str" cm="1">
        <f t="array" ref="AB418">INDEX(A$5:A$10,$T418)&amp;"&lt;color=#47d110&gt;"&amp;_xlfn.CEILING.MATH(INDEX($E$5:$J$10,T418,V418)*R418,100)&amp;"&lt;/color&gt;"</f>
        <v>防御+&lt;color=#47d110&gt;186000&lt;/color&gt;</v>
      </c>
      <c r="AC418" t="str" cm="1">
        <f t="array" ref="AC418">INDEX(B$5:B$10,$T418)&amp;"&lt;color=#47d110&gt;"&amp;_xlfn.CEILING.MATH(INDEX($E$5:$J$10,T418,V418)*R418,100)&amp;"&lt;/color&gt;"</f>
        <v>防禦+&lt;color=#47d110&gt;186000&lt;/color&gt;</v>
      </c>
      <c r="AD418" t="str" cm="1">
        <f t="array" ref="AD418">INDEX(C$5:C$10,$T418)&amp;"&lt;color=#47d110&gt;"&amp;_xlfn.CEILING.MATH(INDEX($E$5:$J$10,T418,V418)*R418,100)&amp;"&lt;/color&gt;"</f>
        <v>DEF+&lt;color=#47d110&gt;186000&lt;/color&gt;</v>
      </c>
      <c r="AE418" t="str">
        <f t="array" ref="AE418">IF($U418=0,"",","&amp;INDEX(A$5:A$10,$U418)&amp;INDEX($E$34:$J$39,$U418,$V418))</f>
        <v/>
      </c>
      <c r="AF418" t="str">
        <f t="array" ref="AF418">IF($U418=0,"",","&amp;INDEX(B$5:B$10,$U418)&amp;INDEX($E$34:$J$39,$U418,$V418))</f>
        <v/>
      </c>
      <c r="AG418" t="str">
        <f t="array" ref="AG418">IF($U418=0,"",","&amp;INDEX(C$5:C$10,$U418)&amp;INDEX($E$34:$J$39,$U418,$V418))</f>
        <v/>
      </c>
      <c r="AH418" t="str">
        <f t="shared" si="66"/>
        <v>防御+&lt;color=#47d110&gt;186000&lt;/color&gt;</v>
      </c>
      <c r="AI418" t="str">
        <f t="shared" si="67"/>
        <v>防禦+&lt;color=#47d110&gt;186000&lt;/color&gt;</v>
      </c>
      <c r="AJ418" t="str">
        <f t="shared" si="68"/>
        <v>DEF+&lt;color=#47d110&gt;186000&lt;/color&gt;</v>
      </c>
      <c r="AL418" t="str">
        <f>_xlfn.XLOOKUP(AK418,Sheet4!$E$50:$E$118,Sheet4!$F$50:$F$118,"",)</f>
        <v/>
      </c>
      <c r="AM418" s="74" t="str">
        <f t="shared" si="69"/>
        <v>防御+&lt;color=#47d110&gt;186000&lt;/color&gt;</v>
      </c>
      <c r="AN418" s="74" t="str">
        <f t="shared" si="70"/>
        <v>防禦+&lt;color=#47d110&gt;186000&lt;/color&gt;</v>
      </c>
      <c r="AO418" s="74" t="str">
        <f>AJ418&amp;_xlfn.XLOOKUP(AK418,Sheet4!$E$50:$E$118,Sheet4!$G$50:$G$118,"",)</f>
        <v>DEF+&lt;color=#47d110&gt;186000&lt;/color&gt;</v>
      </c>
    </row>
    <row r="419" spans="12:41" x14ac:dyDescent="0.15">
      <c r="L419">
        <f t="shared" si="65"/>
        <v>60266</v>
      </c>
      <c r="M419">
        <v>66</v>
      </c>
      <c r="N419" s="79">
        <v>66</v>
      </c>
      <c r="O419" s="82">
        <v>3012</v>
      </c>
      <c r="P419" s="82">
        <v>2005</v>
      </c>
      <c r="Q419" s="82"/>
      <c r="R419" s="124">
        <f t="shared" si="71"/>
        <v>0.6</v>
      </c>
      <c r="S419" s="88">
        <v>2</v>
      </c>
      <c r="T419" s="89">
        <v>3</v>
      </c>
      <c r="U419" s="88">
        <v>0</v>
      </c>
      <c r="V419">
        <f t="shared" si="72"/>
        <v>6</v>
      </c>
      <c r="W419" t="str" cm="1">
        <f t="array" ref="W419">"{5,1,"&amp;T419&amp;","&amp;_xlfn.CEILING.MATH(INDEX($E$5:$J$10,T419,V419)*R419,100)&amp;",0}"</f>
        <v>{5,1,3,1260000,0}</v>
      </c>
      <c r="X419" t="str" cm="1">
        <f t="array" ref="X419">IF(U419=0,"","{5,1,"&amp;U419-3&amp;","&amp;INDEX($E$5:$J$10,U419,V419)/10&amp;",1}")</f>
        <v/>
      </c>
      <c r="Y419" t="str">
        <f t="array" ref="Y419">[1]!LKnum(W419:X419)</f>
        <v>{{5,1,3,1260000,0}}</v>
      </c>
      <c r="Z419" s="3">
        <v>16</v>
      </c>
      <c r="AA419">
        <f t="array" ref="AA419">INT(IF(U419=0,0,INDEX($E$20:$J$25,U419,V419))+INDEX($E$20:$J$25,T419,V419))</f>
        <v>273000</v>
      </c>
      <c r="AB419" t="str" cm="1">
        <f t="array" ref="AB419">INDEX(A$5:A$10,$T419)&amp;"&lt;color=#47d110&gt;"&amp;_xlfn.CEILING.MATH(INDEX($E$5:$J$10,T419,V419)*R419,100)&amp;"&lt;/color&gt;"</f>
        <v>血量+&lt;color=#47d110&gt;1260000&lt;/color&gt;</v>
      </c>
      <c r="AC419" t="str" cm="1">
        <f t="array" ref="AC419">INDEX(B$5:B$10,$T419)&amp;"&lt;color=#47d110&gt;"&amp;_xlfn.CEILING.MATH(INDEX($E$5:$J$10,T419,V419)*R419,100)&amp;"&lt;/color&gt;"</f>
        <v>血量+&lt;color=#47d110&gt;1260000&lt;/color&gt;</v>
      </c>
      <c r="AD419" t="str" cm="1">
        <f t="array" ref="AD419">INDEX(C$5:C$10,$T419)&amp;"&lt;color=#47d110&gt;"&amp;_xlfn.CEILING.MATH(INDEX($E$5:$J$10,T419,V419)*R419,100)&amp;"&lt;/color&gt;"</f>
        <v>HP+&lt;color=#47d110&gt;1260000&lt;/color&gt;</v>
      </c>
      <c r="AE419" t="str">
        <f t="array" ref="AE419">IF($U419=0,"",","&amp;INDEX(A$5:A$10,$U419)&amp;INDEX($E$34:$J$39,$U419,$V419))</f>
        <v/>
      </c>
      <c r="AF419" t="str">
        <f t="array" ref="AF419">IF($U419=0,"",","&amp;INDEX(B$5:B$10,$U419)&amp;INDEX($E$34:$J$39,$U419,$V419))</f>
        <v/>
      </c>
      <c r="AG419" t="str">
        <f t="array" ref="AG419">IF($U419=0,"",","&amp;INDEX(C$5:C$10,$U419)&amp;INDEX($E$34:$J$39,$U419,$V419))</f>
        <v/>
      </c>
      <c r="AH419" t="str">
        <f t="shared" si="66"/>
        <v>血量+&lt;color=#47d110&gt;1260000&lt;/color&gt;</v>
      </c>
      <c r="AI419" t="str">
        <f t="shared" si="67"/>
        <v>血量+&lt;color=#47d110&gt;1260000&lt;/color&gt;</v>
      </c>
      <c r="AJ419" t="str">
        <f t="shared" si="68"/>
        <v>HP+&lt;color=#47d110&gt;1260000&lt;/color&gt;</v>
      </c>
      <c r="AL419" t="str">
        <f>_xlfn.XLOOKUP(AK419,Sheet4!$E$50:$E$118,Sheet4!$F$50:$F$118,"",)</f>
        <v/>
      </c>
      <c r="AM419" s="74" t="str">
        <f t="shared" si="69"/>
        <v>血量+&lt;color=#47d110&gt;1260000&lt;/color&gt;</v>
      </c>
      <c r="AN419" s="74" t="str">
        <f t="shared" si="70"/>
        <v>血量+&lt;color=#47d110&gt;1260000&lt;/color&gt;</v>
      </c>
      <c r="AO419" s="74" t="str">
        <f>AJ419&amp;_xlfn.XLOOKUP(AK419,Sheet4!$E$50:$E$118,Sheet4!$G$50:$G$118,"",)</f>
        <v>HP+&lt;color=#47d110&gt;1260000&lt;/color&gt;</v>
      </c>
    </row>
    <row r="420" spans="12:41" x14ac:dyDescent="0.15">
      <c r="L420">
        <f t="shared" si="65"/>
        <v>60267</v>
      </c>
      <c r="M420">
        <v>67</v>
      </c>
      <c r="N420" s="81">
        <v>67</v>
      </c>
      <c r="O420" s="82">
        <v>3018</v>
      </c>
      <c r="P420" s="82">
        <v>2010</v>
      </c>
      <c r="Q420" s="82"/>
      <c r="R420" s="124">
        <f t="shared" si="71"/>
        <v>0.6</v>
      </c>
      <c r="S420" s="88">
        <v>2</v>
      </c>
      <c r="T420" s="89">
        <v>1</v>
      </c>
      <c r="U420" s="88">
        <v>0</v>
      </c>
      <c r="V420">
        <f t="shared" si="72"/>
        <v>6</v>
      </c>
      <c r="W420" t="str" cm="1">
        <f t="array" ref="W420">"{5,1,"&amp;T420&amp;","&amp;_xlfn.CEILING.MATH(INDEX($E$5:$J$10,T420,V420)*R420,100)&amp;",0}"</f>
        <v>{5,1,1,156000,0}</v>
      </c>
      <c r="X420" t="str" cm="1">
        <f t="array" ref="X420">IF(U420=0,"","{5,1,"&amp;U420-3&amp;","&amp;INDEX($E$5:$J$10,U420,V420)/10&amp;",1}")</f>
        <v/>
      </c>
      <c r="Y420" t="str">
        <f t="array" ref="Y420">[1]!LKnum(W420:X420)</f>
        <v>{{5,1,1,156000,0}}</v>
      </c>
      <c r="Z420" s="3">
        <v>16</v>
      </c>
      <c r="AA420">
        <f t="array" ref="AA420">INT(IF(U420=0,0,INDEX($E$20:$J$25,U420,V420))+INDEX($E$20:$J$25,T420,V420))</f>
        <v>260000</v>
      </c>
      <c r="AB420" t="str" cm="1">
        <f t="array" ref="AB420">INDEX(A$5:A$10,$T420)&amp;"&lt;color=#47d110&gt;"&amp;_xlfn.CEILING.MATH(INDEX($E$5:$J$10,T420,V420)*R420,100)&amp;"&lt;/color&gt;"</f>
        <v>攻击+&lt;color=#47d110&gt;156000&lt;/color&gt;</v>
      </c>
      <c r="AC420" t="str" cm="1">
        <f t="array" ref="AC420">INDEX(B$5:B$10,$T420)&amp;"&lt;color=#47d110&gt;"&amp;_xlfn.CEILING.MATH(INDEX($E$5:$J$10,T420,V420)*R420,100)&amp;"&lt;/color&gt;"</f>
        <v>攻擊+&lt;color=#47d110&gt;156000&lt;/color&gt;</v>
      </c>
      <c r="AD420" t="str" cm="1">
        <f t="array" ref="AD420">INDEX(C$5:C$10,$T420)&amp;"&lt;color=#47d110&gt;"&amp;_xlfn.CEILING.MATH(INDEX($E$5:$J$10,T420,V420)*R420,100)&amp;"&lt;/color&gt;"</f>
        <v>ATK+&lt;color=#47d110&gt;156000&lt;/color&gt;</v>
      </c>
      <c r="AE420" t="str">
        <f t="array" ref="AE420">IF($U420=0,"",","&amp;INDEX(A$5:A$10,$U420)&amp;INDEX($E$34:$J$39,$U420,$V420))</f>
        <v/>
      </c>
      <c r="AF420" t="str">
        <f t="array" ref="AF420">IF($U420=0,"",","&amp;INDEX(B$5:B$10,$U420)&amp;INDEX($E$34:$J$39,$U420,$V420))</f>
        <v/>
      </c>
      <c r="AG420" t="str">
        <f t="array" ref="AG420">IF($U420=0,"",","&amp;INDEX(C$5:C$10,$U420)&amp;INDEX($E$34:$J$39,$U420,$V420))</f>
        <v/>
      </c>
      <c r="AH420" t="str">
        <f t="shared" si="66"/>
        <v>攻击+&lt;color=#47d110&gt;156000&lt;/color&gt;</v>
      </c>
      <c r="AI420" t="str">
        <f t="shared" si="67"/>
        <v>攻擊+&lt;color=#47d110&gt;156000&lt;/color&gt;</v>
      </c>
      <c r="AJ420" t="str">
        <f t="shared" si="68"/>
        <v>ATK+&lt;color=#47d110&gt;156000&lt;/color&gt;</v>
      </c>
      <c r="AL420" t="str">
        <f>_xlfn.XLOOKUP(AK420,Sheet4!$E$50:$E$118,Sheet4!$F$50:$F$118,"",)</f>
        <v/>
      </c>
      <c r="AM420" s="74" t="str">
        <f t="shared" si="69"/>
        <v>攻击+&lt;color=#47d110&gt;156000&lt;/color&gt;</v>
      </c>
      <c r="AN420" s="74" t="str">
        <f t="shared" si="70"/>
        <v>攻擊+&lt;color=#47d110&gt;156000&lt;/color&gt;</v>
      </c>
      <c r="AO420" s="74" t="str">
        <f>AJ420&amp;_xlfn.XLOOKUP(AK420,Sheet4!$E$50:$E$118,Sheet4!$G$50:$G$118,"",)</f>
        <v>ATK+&lt;color=#47d110&gt;156000&lt;/color&gt;</v>
      </c>
    </row>
    <row r="421" spans="12:41" x14ac:dyDescent="0.15">
      <c r="L421">
        <f t="shared" si="65"/>
        <v>60268</v>
      </c>
      <c r="M421">
        <v>68</v>
      </c>
      <c r="N421" s="79">
        <v>68</v>
      </c>
      <c r="O421" s="82">
        <v>3017</v>
      </c>
      <c r="P421" s="82">
        <v>1017</v>
      </c>
      <c r="Q421" s="82"/>
      <c r="R421" s="124">
        <f t="shared" si="71"/>
        <v>0.45</v>
      </c>
      <c r="S421" s="88">
        <v>2</v>
      </c>
      <c r="T421" s="89">
        <v>1</v>
      </c>
      <c r="U421" s="88">
        <v>0</v>
      </c>
      <c r="V421">
        <f t="shared" si="72"/>
        <v>6</v>
      </c>
      <c r="W421" t="str" cm="1">
        <f t="array" ref="W421">"{5,1,"&amp;T421&amp;","&amp;_xlfn.CEILING.MATH(INDEX($E$5:$J$10,T421,V421)*R421,100)&amp;",0}"</f>
        <v>{5,1,1,117000,0}</v>
      </c>
      <c r="X421" t="str" cm="1">
        <f t="array" ref="X421">IF(U421=0,"","{5,1,"&amp;U421-3&amp;","&amp;INDEX($E$5:$J$10,U421,V421)/10&amp;",1}")</f>
        <v/>
      </c>
      <c r="Y421" t="str">
        <f t="array" ref="Y421">[1]!LKnum(W421:X421)</f>
        <v>{{5,1,1,117000,0}}</v>
      </c>
      <c r="Z421" s="3">
        <v>12</v>
      </c>
      <c r="AA421">
        <f t="array" ref="AA421">INT(IF(U421=0,0,INDEX($E$20:$J$25,U421,V421))+INDEX($E$20:$J$25,T421,V421))</f>
        <v>260000</v>
      </c>
      <c r="AB421" t="str" cm="1">
        <f t="array" ref="AB421">INDEX(A$5:A$10,$T421)&amp;"&lt;color=#47d110&gt;"&amp;_xlfn.CEILING.MATH(INDEX($E$5:$J$10,T421,V421)*R421,100)&amp;"&lt;/color&gt;"</f>
        <v>攻击+&lt;color=#47d110&gt;117000&lt;/color&gt;</v>
      </c>
      <c r="AC421" t="str" cm="1">
        <f t="array" ref="AC421">INDEX(B$5:B$10,$T421)&amp;"&lt;color=#47d110&gt;"&amp;_xlfn.CEILING.MATH(INDEX($E$5:$J$10,T421,V421)*R421,100)&amp;"&lt;/color&gt;"</f>
        <v>攻擊+&lt;color=#47d110&gt;117000&lt;/color&gt;</v>
      </c>
      <c r="AD421" t="str" cm="1">
        <f t="array" ref="AD421">INDEX(C$5:C$10,$T421)&amp;"&lt;color=#47d110&gt;"&amp;_xlfn.CEILING.MATH(INDEX($E$5:$J$10,T421,V421)*R421,100)&amp;"&lt;/color&gt;"</f>
        <v>ATK+&lt;color=#47d110&gt;117000&lt;/color&gt;</v>
      </c>
      <c r="AE421" t="str">
        <f t="array" ref="AE421">IF($U421=0,"",","&amp;INDEX(A$5:A$10,$U421)&amp;INDEX($E$34:$J$39,$U421,$V421))</f>
        <v/>
      </c>
      <c r="AF421" t="str">
        <f t="array" ref="AF421">IF($U421=0,"",","&amp;INDEX(B$5:B$10,$U421)&amp;INDEX($E$34:$J$39,$U421,$V421))</f>
        <v/>
      </c>
      <c r="AG421" t="str">
        <f t="array" ref="AG421">IF($U421=0,"",","&amp;INDEX(C$5:C$10,$U421)&amp;INDEX($E$34:$J$39,$U421,$V421))</f>
        <v/>
      </c>
      <c r="AH421" t="str">
        <f t="shared" si="66"/>
        <v>攻击+&lt;color=#47d110&gt;117000&lt;/color&gt;</v>
      </c>
      <c r="AI421" t="str">
        <f t="shared" si="67"/>
        <v>攻擊+&lt;color=#47d110&gt;117000&lt;/color&gt;</v>
      </c>
      <c r="AJ421" t="str">
        <f t="shared" si="68"/>
        <v>ATK+&lt;color=#47d110&gt;117000&lt;/color&gt;</v>
      </c>
      <c r="AL421" t="str">
        <f>_xlfn.XLOOKUP(AK421,Sheet4!$E$50:$E$118,Sheet4!$F$50:$F$118,"",)</f>
        <v/>
      </c>
      <c r="AM421" s="74" t="str">
        <f t="shared" si="69"/>
        <v>攻击+&lt;color=#47d110&gt;117000&lt;/color&gt;</v>
      </c>
      <c r="AN421" s="74" t="str">
        <f t="shared" si="70"/>
        <v>攻擊+&lt;color=#47d110&gt;117000&lt;/color&gt;</v>
      </c>
      <c r="AO421" s="74" t="str">
        <f>AJ421&amp;_xlfn.XLOOKUP(AK421,Sheet4!$E$50:$E$118,Sheet4!$G$50:$G$118,"",)</f>
        <v>ATK+&lt;color=#47d110&gt;117000&lt;/color&gt;</v>
      </c>
    </row>
    <row r="422" spans="12:41" x14ac:dyDescent="0.15">
      <c r="L422">
        <f t="shared" si="65"/>
        <v>60269</v>
      </c>
      <c r="M422">
        <v>69</v>
      </c>
      <c r="N422" s="81">
        <v>69</v>
      </c>
      <c r="O422" s="83">
        <v>2012</v>
      </c>
      <c r="P422" s="83">
        <v>2011</v>
      </c>
      <c r="Q422" s="83"/>
      <c r="R422" s="124">
        <f t="shared" si="71"/>
        <v>0.45</v>
      </c>
      <c r="S422" s="88">
        <v>2</v>
      </c>
      <c r="T422" s="89">
        <v>2</v>
      </c>
      <c r="U422" s="88">
        <v>0</v>
      </c>
      <c r="V422">
        <f t="shared" si="72"/>
        <v>6</v>
      </c>
      <c r="W422" t="str" cm="1">
        <f t="array" ref="W422">"{5,1,"&amp;T422&amp;","&amp;_xlfn.CEILING.MATH(INDEX($E$5:$J$10,T422,V422)*R422,100)&amp;",0}"</f>
        <v>{5,1,2,139500,0}</v>
      </c>
      <c r="X422" t="str" cm="1">
        <f t="array" ref="X422">IF(U422=0,"","{5,1,"&amp;U422-3&amp;","&amp;INDEX($E$5:$J$10,U422,V422)/10&amp;",1}")</f>
        <v/>
      </c>
      <c r="Y422" t="str">
        <f t="array" ref="Y422">[1]!LKnum(W422:X422)</f>
        <v>{{5,1,2,139500,0}}</v>
      </c>
      <c r="Z422" s="3">
        <v>16</v>
      </c>
      <c r="AA422">
        <f t="array" ref="AA422">INT(IF(U422=0,0,INDEX($E$20:$J$25,U422,V422))+INDEX($E$20:$J$25,T422,V422))</f>
        <v>465000</v>
      </c>
      <c r="AB422" t="str" cm="1">
        <f t="array" ref="AB422">INDEX(A$5:A$10,$T422)&amp;"&lt;color=#47d110&gt;"&amp;_xlfn.CEILING.MATH(INDEX($E$5:$J$10,T422,V422)*R422,100)&amp;"&lt;/color&gt;"</f>
        <v>防御+&lt;color=#47d110&gt;139500&lt;/color&gt;</v>
      </c>
      <c r="AC422" t="str" cm="1">
        <f t="array" ref="AC422">INDEX(B$5:B$10,$T422)&amp;"&lt;color=#47d110&gt;"&amp;_xlfn.CEILING.MATH(INDEX($E$5:$J$10,T422,V422)*R422,100)&amp;"&lt;/color&gt;"</f>
        <v>防禦+&lt;color=#47d110&gt;139500&lt;/color&gt;</v>
      </c>
      <c r="AD422" t="str" cm="1">
        <f t="array" ref="AD422">INDEX(C$5:C$10,$T422)&amp;"&lt;color=#47d110&gt;"&amp;_xlfn.CEILING.MATH(INDEX($E$5:$J$10,T422,V422)*R422,100)&amp;"&lt;/color&gt;"</f>
        <v>DEF+&lt;color=#47d110&gt;139500&lt;/color&gt;</v>
      </c>
      <c r="AE422" t="str">
        <f t="array" ref="AE422">IF($U422=0,"",","&amp;INDEX(A$5:A$10,$U422)&amp;INDEX($E$34:$J$39,$U422,$V422))</f>
        <v/>
      </c>
      <c r="AF422" t="str">
        <f t="array" ref="AF422">IF($U422=0,"",","&amp;INDEX(B$5:B$10,$U422)&amp;INDEX($E$34:$J$39,$U422,$V422))</f>
        <v/>
      </c>
      <c r="AG422" t="str">
        <f t="array" ref="AG422">IF($U422=0,"",","&amp;INDEX(C$5:C$10,$U422)&amp;INDEX($E$34:$J$39,$U422,$V422))</f>
        <v/>
      </c>
      <c r="AH422" t="str">
        <f t="shared" si="66"/>
        <v>防御+&lt;color=#47d110&gt;139500&lt;/color&gt;</v>
      </c>
      <c r="AI422" t="str">
        <f t="shared" si="67"/>
        <v>防禦+&lt;color=#47d110&gt;139500&lt;/color&gt;</v>
      </c>
      <c r="AJ422" t="str">
        <f t="shared" si="68"/>
        <v>DEF+&lt;color=#47d110&gt;139500&lt;/color&gt;</v>
      </c>
      <c r="AL422" t="str">
        <f>_xlfn.XLOOKUP(AK422,Sheet4!$E$50:$E$118,Sheet4!$F$50:$F$118,"",)</f>
        <v/>
      </c>
      <c r="AM422" s="74" t="str">
        <f t="shared" si="69"/>
        <v>防御+&lt;color=#47d110&gt;139500&lt;/color&gt;</v>
      </c>
      <c r="AN422" s="74" t="str">
        <f t="shared" si="70"/>
        <v>防禦+&lt;color=#47d110&gt;139500&lt;/color&gt;</v>
      </c>
      <c r="AO422" s="74" t="str">
        <f>AJ422&amp;_xlfn.XLOOKUP(AK422,Sheet4!$E$50:$E$118,Sheet4!$G$50:$G$118,"",)</f>
        <v>DEF+&lt;color=#47d110&gt;139500&lt;/color&gt;</v>
      </c>
    </row>
    <row r="423" spans="12:41" x14ac:dyDescent="0.15">
      <c r="L423">
        <f t="shared" si="65"/>
        <v>60270</v>
      </c>
      <c r="M423">
        <v>70</v>
      </c>
      <c r="N423" s="79">
        <v>70</v>
      </c>
      <c r="O423" s="82">
        <v>4024</v>
      </c>
      <c r="P423" s="82">
        <v>4027</v>
      </c>
      <c r="Q423" s="82"/>
      <c r="R423" s="124">
        <f t="shared" si="71"/>
        <v>1.1499999999999999</v>
      </c>
      <c r="S423" s="88">
        <v>2</v>
      </c>
      <c r="T423" s="89">
        <v>3</v>
      </c>
      <c r="U423" s="88">
        <v>0</v>
      </c>
      <c r="V423">
        <f t="shared" si="72"/>
        <v>6</v>
      </c>
      <c r="W423" t="str" cm="1">
        <f t="array" ref="W423">"{5,1,"&amp;T423&amp;","&amp;_xlfn.CEILING.MATH(INDEX($E$5:$J$10,T423,V423)*R423,100)&amp;",0}"</f>
        <v>{5,1,3,2415000,0}</v>
      </c>
      <c r="X423" t="str" cm="1">
        <f t="array" ref="X423">IF(U423=0,"","{5,1,"&amp;U423-3&amp;","&amp;INDEX($E$5:$J$10,U423,V423)/10&amp;",1}")</f>
        <v/>
      </c>
      <c r="Y423" t="str">
        <f t="array" ref="Y423">[1]!LKnum(W423:X423)</f>
        <v>{{5,1,3,2415000,0}}</v>
      </c>
      <c r="Z423" s="3">
        <v>16</v>
      </c>
      <c r="AA423">
        <f t="array" ref="AA423">INT(IF(U423=0,0,INDEX($E$20:$J$25,U423,V423))+INDEX($E$20:$J$25,T423,V423))</f>
        <v>273000</v>
      </c>
      <c r="AB423" t="str" cm="1">
        <f t="array" ref="AB423">INDEX(A$5:A$10,$T423)&amp;"&lt;color=#47d110&gt;"&amp;_xlfn.CEILING.MATH(INDEX($E$5:$J$10,T423,V423)*R423,100)&amp;"&lt;/color&gt;"</f>
        <v>血量+&lt;color=#47d110&gt;2415000&lt;/color&gt;</v>
      </c>
      <c r="AC423" t="str" cm="1">
        <f t="array" ref="AC423">INDEX(B$5:B$10,$T423)&amp;"&lt;color=#47d110&gt;"&amp;_xlfn.CEILING.MATH(INDEX($E$5:$J$10,T423,V423)*R423,100)&amp;"&lt;/color&gt;"</f>
        <v>血量+&lt;color=#47d110&gt;2415000&lt;/color&gt;</v>
      </c>
      <c r="AD423" t="str" cm="1">
        <f t="array" ref="AD423">INDEX(C$5:C$10,$T423)&amp;"&lt;color=#47d110&gt;"&amp;_xlfn.CEILING.MATH(INDEX($E$5:$J$10,T423,V423)*R423,100)&amp;"&lt;/color&gt;"</f>
        <v>HP+&lt;color=#47d110&gt;2415000&lt;/color&gt;</v>
      </c>
      <c r="AE423" t="str">
        <f t="array" ref="AE423">IF($U423=0,"",","&amp;INDEX(A$5:A$10,$U423)&amp;INDEX($E$34:$J$39,$U423,$V423))</f>
        <v/>
      </c>
      <c r="AF423" t="str">
        <f t="array" ref="AF423">IF($U423=0,"",","&amp;INDEX(B$5:B$10,$U423)&amp;INDEX($E$34:$J$39,$U423,$V423))</f>
        <v/>
      </c>
      <c r="AG423" t="str">
        <f t="array" ref="AG423">IF($U423=0,"",","&amp;INDEX(C$5:C$10,$U423)&amp;INDEX($E$34:$J$39,$U423,$V423))</f>
        <v/>
      </c>
      <c r="AH423" t="str">
        <f t="shared" si="66"/>
        <v>血量+&lt;color=#47d110&gt;2415000&lt;/color&gt;</v>
      </c>
      <c r="AI423" t="str">
        <f t="shared" si="67"/>
        <v>血量+&lt;color=#47d110&gt;2415000&lt;/color&gt;</v>
      </c>
      <c r="AJ423" t="str">
        <f t="shared" si="68"/>
        <v>HP+&lt;color=#47d110&gt;2415000&lt;/color&gt;</v>
      </c>
      <c r="AL423" t="str">
        <f>_xlfn.XLOOKUP(AK423,Sheet4!$E$50:$E$118,Sheet4!$F$50:$F$118,"",)</f>
        <v/>
      </c>
      <c r="AM423" s="74" t="str">
        <f t="shared" si="69"/>
        <v>血量+&lt;color=#47d110&gt;2415000&lt;/color&gt;</v>
      </c>
      <c r="AN423" s="74" t="str">
        <f t="shared" si="70"/>
        <v>血量+&lt;color=#47d110&gt;2415000&lt;/color&gt;</v>
      </c>
      <c r="AO423" s="74" t="str">
        <f>AJ423&amp;_xlfn.XLOOKUP(AK423,Sheet4!$E$50:$E$118,Sheet4!$G$50:$G$118,"",)</f>
        <v>HP+&lt;color=#47d110&gt;2415000&lt;/color&gt;</v>
      </c>
    </row>
  </sheetData>
  <phoneticPr fontId="14" type="noConversion"/>
  <conditionalFormatting sqref="L1:L1048576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4"/>
  <sheetViews>
    <sheetView workbookViewId="0">
      <selection activeCell="I43" sqref="I43"/>
    </sheetView>
  </sheetViews>
  <sheetFormatPr defaultColWidth="9" defaultRowHeight="13.5" x14ac:dyDescent="0.15"/>
  <cols>
    <col min="2" max="4" width="8.5" customWidth="1"/>
    <col min="10" max="10" width="5.5" customWidth="1"/>
  </cols>
  <sheetData>
    <row r="4" spans="1:15" x14ac:dyDescent="0.15">
      <c r="B4">
        <v>1</v>
      </c>
      <c r="C4">
        <v>3</v>
      </c>
      <c r="D4">
        <v>5</v>
      </c>
      <c r="E4">
        <v>2</v>
      </c>
      <c r="F4">
        <v>4</v>
      </c>
      <c r="G4">
        <v>6</v>
      </c>
    </row>
    <row r="5" spans="1:15" x14ac:dyDescent="0.15">
      <c r="A5">
        <v>1</v>
      </c>
      <c r="B5">
        <v>3000001</v>
      </c>
      <c r="C5">
        <v>3000002</v>
      </c>
      <c r="D5">
        <v>3000003</v>
      </c>
      <c r="E5">
        <v>3000001</v>
      </c>
      <c r="F5">
        <v>3000002</v>
      </c>
      <c r="G5">
        <v>3000003</v>
      </c>
      <c r="J5">
        <v>1</v>
      </c>
      <c r="K5">
        <v>1</v>
      </c>
      <c r="L5">
        <f t="array" ref="L5">SUMPRODUCT(($B$4:$G$4=K5)*($A$5:$A$27=J5)*($B$5:$G$27))</f>
        <v>3000001</v>
      </c>
      <c r="M5">
        <v>3000</v>
      </c>
      <c r="N5">
        <v>15</v>
      </c>
      <c r="O5">
        <f>INT(IF(L5=0,M5,MAX(5000,N5*1000)+M5+K5*3000))</f>
        <v>21000</v>
      </c>
    </row>
    <row r="6" spans="1:15" x14ac:dyDescent="0.15">
      <c r="A6">
        <v>2</v>
      </c>
      <c r="B6">
        <v>3000004</v>
      </c>
      <c r="C6">
        <v>3000005</v>
      </c>
      <c r="D6">
        <v>3000006</v>
      </c>
      <c r="E6">
        <v>3000004</v>
      </c>
      <c r="F6">
        <v>3000005</v>
      </c>
      <c r="G6">
        <v>3000006</v>
      </c>
      <c r="J6">
        <v>2</v>
      </c>
      <c r="K6">
        <v>1</v>
      </c>
      <c r="L6">
        <f t="array" ref="L6">SUMPRODUCT(($B$4:$G$4=K6)*($A$5:$A$27=J6)*($B$5:$G$27))</f>
        <v>3000004</v>
      </c>
      <c r="M6">
        <v>2990</v>
      </c>
      <c r="N6">
        <v>51</v>
      </c>
      <c r="O6">
        <f t="shared" ref="O6:O69" si="0">INT(IF(L6=0,M6,MAX(5000,N6*1000)+M6+K6*3000))</f>
        <v>56990</v>
      </c>
    </row>
    <row r="7" spans="1:15" x14ac:dyDescent="0.15">
      <c r="A7">
        <v>3</v>
      </c>
      <c r="B7">
        <v>3000007</v>
      </c>
      <c r="C7">
        <v>3000008</v>
      </c>
      <c r="D7">
        <v>3000009</v>
      </c>
      <c r="E7">
        <v>3000007</v>
      </c>
      <c r="F7">
        <v>3000008</v>
      </c>
      <c r="G7">
        <v>3000009</v>
      </c>
      <c r="J7">
        <v>3</v>
      </c>
      <c r="K7">
        <v>1</v>
      </c>
      <c r="L7">
        <f t="array" ref="L7">SUMPRODUCT(($B$4:$G$4=K7)*($A$5:$A$27=J7)*($B$5:$G$27))</f>
        <v>3000007</v>
      </c>
      <c r="M7">
        <v>3000</v>
      </c>
      <c r="N7">
        <v>72</v>
      </c>
      <c r="O7">
        <f t="shared" si="0"/>
        <v>78000</v>
      </c>
    </row>
    <row r="8" spans="1:15" x14ac:dyDescent="0.15">
      <c r="A8">
        <v>4</v>
      </c>
      <c r="B8">
        <v>3000013</v>
      </c>
      <c r="C8">
        <v>3000014</v>
      </c>
      <c r="D8">
        <v>3000015</v>
      </c>
      <c r="E8">
        <v>3000013</v>
      </c>
      <c r="F8">
        <v>3000014</v>
      </c>
      <c r="G8">
        <v>3000015</v>
      </c>
      <c r="J8">
        <v>4</v>
      </c>
      <c r="K8">
        <v>1</v>
      </c>
      <c r="L8">
        <f t="array" ref="L8">SUMPRODUCT(($B$4:$G$4=K8)*($A$5:$A$27=J8)*($B$5:$G$27))</f>
        <v>3000013</v>
      </c>
      <c r="M8">
        <v>2990</v>
      </c>
      <c r="N8">
        <v>59</v>
      </c>
      <c r="O8">
        <f t="shared" si="0"/>
        <v>64990</v>
      </c>
    </row>
    <row r="9" spans="1:15" x14ac:dyDescent="0.15">
      <c r="A9">
        <v>5</v>
      </c>
      <c r="B9">
        <v>3000016</v>
      </c>
      <c r="C9">
        <v>3000017</v>
      </c>
      <c r="D9">
        <v>3000018</v>
      </c>
      <c r="E9">
        <v>3000016</v>
      </c>
      <c r="F9">
        <v>3000017</v>
      </c>
      <c r="G9">
        <v>3000018</v>
      </c>
      <c r="J9">
        <v>5</v>
      </c>
      <c r="K9">
        <v>1</v>
      </c>
      <c r="L9">
        <f t="array" ref="L9">SUMPRODUCT(($B$4:$G$4=K9)*($A$5:$A$27=J9)*($B$5:$G$27))</f>
        <v>3000016</v>
      </c>
      <c r="M9">
        <v>3000</v>
      </c>
      <c r="N9">
        <v>76</v>
      </c>
      <c r="O9">
        <f t="shared" si="0"/>
        <v>82000</v>
      </c>
    </row>
    <row r="10" spans="1:15" x14ac:dyDescent="0.15">
      <c r="A10">
        <v>6</v>
      </c>
      <c r="B10">
        <v>3000022</v>
      </c>
      <c r="C10">
        <v>3000023</v>
      </c>
      <c r="D10">
        <v>3000024</v>
      </c>
      <c r="E10">
        <v>3000022</v>
      </c>
      <c r="F10">
        <v>3000023</v>
      </c>
      <c r="G10">
        <v>3000024</v>
      </c>
      <c r="J10">
        <v>6</v>
      </c>
      <c r="K10">
        <v>1</v>
      </c>
      <c r="L10">
        <f t="array" ref="L10">SUMPRODUCT(($B$4:$G$4=K10)*($A$5:$A$27=J10)*($B$5:$G$27))</f>
        <v>3000022</v>
      </c>
      <c r="M10">
        <v>3000</v>
      </c>
      <c r="N10">
        <v>65</v>
      </c>
      <c r="O10">
        <f t="shared" si="0"/>
        <v>71000</v>
      </c>
    </row>
    <row r="11" spans="1:15" x14ac:dyDescent="0.15">
      <c r="A11">
        <v>7</v>
      </c>
      <c r="B11">
        <v>3000028</v>
      </c>
      <c r="C11">
        <v>3000029</v>
      </c>
      <c r="D11">
        <v>3000030</v>
      </c>
      <c r="E11">
        <v>3000028</v>
      </c>
      <c r="F11">
        <v>3000029</v>
      </c>
      <c r="G11">
        <v>3000030</v>
      </c>
      <c r="J11">
        <v>7</v>
      </c>
      <c r="K11">
        <v>1</v>
      </c>
      <c r="L11">
        <f t="array" ref="L11">SUMPRODUCT(($B$4:$G$4=K11)*($A$5:$A$27=J11)*($B$5:$G$27))</f>
        <v>3000028</v>
      </c>
      <c r="M11">
        <v>2990</v>
      </c>
      <c r="N11">
        <v>40</v>
      </c>
      <c r="O11">
        <f t="shared" si="0"/>
        <v>45990</v>
      </c>
    </row>
    <row r="12" spans="1:15" x14ac:dyDescent="0.15">
      <c r="A12">
        <v>8</v>
      </c>
      <c r="B12">
        <v>3000031</v>
      </c>
      <c r="C12">
        <v>3000032</v>
      </c>
      <c r="D12">
        <v>3000033</v>
      </c>
      <c r="E12">
        <v>3000031</v>
      </c>
      <c r="F12">
        <v>3000032</v>
      </c>
      <c r="G12">
        <v>3000033</v>
      </c>
      <c r="J12">
        <v>8</v>
      </c>
      <c r="K12">
        <v>1</v>
      </c>
      <c r="L12">
        <f t="array" ref="L12">SUMPRODUCT(($B$4:$G$4=K12)*($A$5:$A$27=J12)*($B$5:$G$27))</f>
        <v>3000031</v>
      </c>
      <c r="M12">
        <v>3000</v>
      </c>
      <c r="N12">
        <v>15</v>
      </c>
      <c r="O12">
        <f t="shared" si="0"/>
        <v>21000</v>
      </c>
    </row>
    <row r="13" spans="1:15" x14ac:dyDescent="0.15">
      <c r="A13">
        <v>9</v>
      </c>
      <c r="B13">
        <v>3000034</v>
      </c>
      <c r="C13">
        <v>3000035</v>
      </c>
      <c r="D13">
        <v>3000036</v>
      </c>
      <c r="E13">
        <v>3000034</v>
      </c>
      <c r="F13">
        <v>3000035</v>
      </c>
      <c r="G13">
        <v>3000036</v>
      </c>
      <c r="J13">
        <v>9</v>
      </c>
      <c r="K13">
        <v>1</v>
      </c>
      <c r="L13">
        <f t="array" ref="L13">SUMPRODUCT(($B$4:$G$4=K13)*($A$5:$A$27=J13)*($B$5:$G$27))</f>
        <v>3000034</v>
      </c>
      <c r="M13">
        <v>300</v>
      </c>
      <c r="N13">
        <v>6</v>
      </c>
      <c r="O13">
        <f t="shared" si="0"/>
        <v>9300</v>
      </c>
    </row>
    <row r="14" spans="1:15" x14ac:dyDescent="0.15">
      <c r="A14">
        <v>10</v>
      </c>
      <c r="B14">
        <v>3000037</v>
      </c>
      <c r="C14">
        <v>3000038</v>
      </c>
      <c r="D14">
        <v>3000039</v>
      </c>
      <c r="E14">
        <v>3000037</v>
      </c>
      <c r="F14">
        <v>3000038</v>
      </c>
      <c r="G14">
        <v>3000039</v>
      </c>
      <c r="J14">
        <v>10</v>
      </c>
      <c r="K14">
        <v>1</v>
      </c>
      <c r="L14">
        <f t="array" ref="L14">SUMPRODUCT(($B$4:$G$4=K14)*($A$5:$A$27=J14)*($B$5:$G$27))</f>
        <v>3000037</v>
      </c>
      <c r="M14">
        <v>3000</v>
      </c>
      <c r="N14">
        <v>37</v>
      </c>
      <c r="O14">
        <f t="shared" si="0"/>
        <v>43000</v>
      </c>
    </row>
    <row r="15" spans="1:15" x14ac:dyDescent="0.15">
      <c r="A15">
        <v>11</v>
      </c>
      <c r="B15">
        <v>3000040</v>
      </c>
      <c r="C15">
        <v>3000041</v>
      </c>
      <c r="D15">
        <v>3000042</v>
      </c>
      <c r="E15">
        <v>3000040</v>
      </c>
      <c r="F15">
        <v>3000041</v>
      </c>
      <c r="G15">
        <v>3000042</v>
      </c>
      <c r="J15">
        <v>11</v>
      </c>
      <c r="K15">
        <v>1</v>
      </c>
      <c r="L15">
        <f t="array" ref="L15">SUMPRODUCT(($B$4:$G$4=K15)*($A$5:$A$27=J15)*($B$5:$G$27))</f>
        <v>3000040</v>
      </c>
      <c r="M15">
        <v>3000</v>
      </c>
      <c r="N15">
        <v>15</v>
      </c>
      <c r="O15">
        <f t="shared" si="0"/>
        <v>21000</v>
      </c>
    </row>
    <row r="16" spans="1:15" x14ac:dyDescent="0.15">
      <c r="A16">
        <v>12</v>
      </c>
      <c r="B16">
        <v>3000043</v>
      </c>
      <c r="C16">
        <v>3000044</v>
      </c>
      <c r="D16">
        <v>3000045</v>
      </c>
      <c r="E16">
        <v>3000043</v>
      </c>
      <c r="F16">
        <v>3000044</v>
      </c>
      <c r="G16">
        <v>3000045</v>
      </c>
      <c r="J16">
        <v>12</v>
      </c>
      <c r="K16">
        <v>1</v>
      </c>
      <c r="L16">
        <f t="array" ref="L16">SUMPRODUCT(($B$4:$G$4=K16)*($A$5:$A$27=J16)*($B$5:$G$27))</f>
        <v>3000043</v>
      </c>
      <c r="M16">
        <v>300</v>
      </c>
      <c r="N16">
        <v>6</v>
      </c>
      <c r="O16">
        <f t="shared" si="0"/>
        <v>9300</v>
      </c>
    </row>
    <row r="17" spans="1:15" x14ac:dyDescent="0.15">
      <c r="A17">
        <v>13</v>
      </c>
      <c r="B17">
        <v>3000046</v>
      </c>
      <c r="C17">
        <v>3000047</v>
      </c>
      <c r="D17">
        <v>3000048</v>
      </c>
      <c r="E17">
        <v>3000046</v>
      </c>
      <c r="F17">
        <v>3000047</v>
      </c>
      <c r="G17">
        <v>3000048</v>
      </c>
      <c r="J17">
        <v>13</v>
      </c>
      <c r="K17">
        <v>1</v>
      </c>
      <c r="L17">
        <f t="array" ref="L17">SUMPRODUCT(($B$4:$G$4=K17)*($A$5:$A$27=J17)*($B$5:$G$27))</f>
        <v>3000046</v>
      </c>
      <c r="M17">
        <v>3000</v>
      </c>
      <c r="N17">
        <v>21</v>
      </c>
      <c r="O17">
        <f t="shared" si="0"/>
        <v>27000</v>
      </c>
    </row>
    <row r="18" spans="1:15" x14ac:dyDescent="0.15">
      <c r="A18">
        <v>14</v>
      </c>
      <c r="B18">
        <v>3000049</v>
      </c>
      <c r="C18">
        <v>3000050</v>
      </c>
      <c r="D18">
        <v>3000051</v>
      </c>
      <c r="E18">
        <v>3000049</v>
      </c>
      <c r="F18">
        <v>3000050</v>
      </c>
      <c r="G18">
        <v>3000051</v>
      </c>
      <c r="J18">
        <v>14</v>
      </c>
      <c r="K18">
        <v>1</v>
      </c>
      <c r="L18">
        <f t="array" ref="L18">SUMPRODUCT(($B$4:$G$4=K18)*($A$5:$A$27=J18)*($B$5:$G$27))</f>
        <v>3000049</v>
      </c>
      <c r="M18">
        <v>300</v>
      </c>
      <c r="N18">
        <v>6</v>
      </c>
      <c r="O18">
        <f t="shared" si="0"/>
        <v>9300</v>
      </c>
    </row>
    <row r="19" spans="1:15" x14ac:dyDescent="0.15">
      <c r="A19">
        <v>15</v>
      </c>
      <c r="B19">
        <v>3000052</v>
      </c>
      <c r="C19">
        <v>3000053</v>
      </c>
      <c r="D19">
        <v>3000054</v>
      </c>
      <c r="E19">
        <v>3000052</v>
      </c>
      <c r="F19">
        <v>3000053</v>
      </c>
      <c r="G19">
        <v>3000054</v>
      </c>
      <c r="J19">
        <v>15</v>
      </c>
      <c r="K19">
        <v>1</v>
      </c>
      <c r="L19">
        <f t="array" ref="L19">SUMPRODUCT(($B$4:$G$4=K19)*($A$5:$A$27=J19)*($B$5:$G$27))</f>
        <v>3000052</v>
      </c>
      <c r="M19">
        <v>2990</v>
      </c>
      <c r="N19">
        <v>15</v>
      </c>
      <c r="O19">
        <f t="shared" si="0"/>
        <v>20990</v>
      </c>
    </row>
    <row r="20" spans="1:15" x14ac:dyDescent="0.15">
      <c r="A20">
        <v>16</v>
      </c>
      <c r="B20">
        <v>3000055</v>
      </c>
      <c r="C20">
        <v>3000056</v>
      </c>
      <c r="D20">
        <v>3000057</v>
      </c>
      <c r="E20">
        <v>3000055</v>
      </c>
      <c r="F20">
        <v>3000056</v>
      </c>
      <c r="G20">
        <v>3000057</v>
      </c>
      <c r="J20">
        <v>16</v>
      </c>
      <c r="K20">
        <v>1</v>
      </c>
      <c r="L20">
        <f t="array" ref="L20">SUMPRODUCT(($B$4:$G$4=K20)*($A$5:$A$27=J20)*($B$5:$G$27))</f>
        <v>3000055</v>
      </c>
      <c r="M20">
        <v>3000</v>
      </c>
      <c r="N20">
        <v>37</v>
      </c>
      <c r="O20">
        <f t="shared" si="0"/>
        <v>43000</v>
      </c>
    </row>
    <row r="21" spans="1:15" x14ac:dyDescent="0.15">
      <c r="A21">
        <v>17</v>
      </c>
      <c r="B21">
        <v>3000058</v>
      </c>
      <c r="C21">
        <v>3000059</v>
      </c>
      <c r="D21">
        <v>3000060</v>
      </c>
      <c r="E21">
        <v>3000058</v>
      </c>
      <c r="F21">
        <v>3000059</v>
      </c>
      <c r="G21">
        <v>3000060</v>
      </c>
      <c r="J21">
        <v>17</v>
      </c>
      <c r="K21">
        <v>1</v>
      </c>
      <c r="L21">
        <f t="array" ref="L21">SUMPRODUCT(($B$4:$G$4=K21)*($A$5:$A$27=J21)*($B$5:$G$27))</f>
        <v>3000058</v>
      </c>
      <c r="M21">
        <v>2990</v>
      </c>
      <c r="N21">
        <v>21</v>
      </c>
      <c r="O21">
        <f t="shared" si="0"/>
        <v>26990</v>
      </c>
    </row>
    <row r="22" spans="1:15" x14ac:dyDescent="0.15">
      <c r="A22">
        <v>18</v>
      </c>
      <c r="B22">
        <v>3000061</v>
      </c>
      <c r="C22">
        <v>3000062</v>
      </c>
      <c r="D22">
        <v>3000063</v>
      </c>
      <c r="E22">
        <v>3000061</v>
      </c>
      <c r="F22">
        <v>3000062</v>
      </c>
      <c r="G22">
        <v>3000063</v>
      </c>
      <c r="J22">
        <v>18</v>
      </c>
      <c r="K22">
        <v>1</v>
      </c>
      <c r="L22">
        <f t="array" ref="L22">SUMPRODUCT(($B$4:$G$4=K22)*($A$5:$A$27=J22)*($B$5:$G$27))</f>
        <v>3000061</v>
      </c>
      <c r="M22">
        <v>3000</v>
      </c>
      <c r="N22">
        <v>32</v>
      </c>
      <c r="O22">
        <f t="shared" si="0"/>
        <v>38000</v>
      </c>
    </row>
    <row r="23" spans="1:15" x14ac:dyDescent="0.15">
      <c r="A23">
        <v>19</v>
      </c>
      <c r="B23">
        <v>3000064</v>
      </c>
      <c r="C23">
        <v>3000065</v>
      </c>
      <c r="D23">
        <v>3000066</v>
      </c>
      <c r="E23">
        <v>3000064</v>
      </c>
      <c r="F23">
        <v>3000065</v>
      </c>
      <c r="G23">
        <v>3000066</v>
      </c>
      <c r="J23">
        <v>19</v>
      </c>
      <c r="K23">
        <v>1</v>
      </c>
      <c r="L23">
        <f t="array" ref="L23">SUMPRODUCT(($B$4:$G$4=K23)*($A$5:$A$27=J23)*($B$5:$G$27))</f>
        <v>3000064</v>
      </c>
      <c r="M23">
        <v>300</v>
      </c>
      <c r="N23">
        <v>2</v>
      </c>
      <c r="O23">
        <f t="shared" si="0"/>
        <v>8300</v>
      </c>
    </row>
    <row r="24" spans="1:15" x14ac:dyDescent="0.15">
      <c r="A24">
        <v>20</v>
      </c>
      <c r="B24">
        <v>3000067</v>
      </c>
      <c r="C24">
        <v>3000068</v>
      </c>
      <c r="D24">
        <v>3000069</v>
      </c>
      <c r="E24">
        <v>3000067</v>
      </c>
      <c r="F24">
        <v>3000068</v>
      </c>
      <c r="G24">
        <v>3000069</v>
      </c>
      <c r="J24">
        <v>20</v>
      </c>
      <c r="K24">
        <v>1</v>
      </c>
      <c r="L24">
        <f t="array" ref="L24">SUMPRODUCT(($B$4:$G$4=K24)*($A$5:$A$27=J24)*($B$5:$G$27))</f>
        <v>3000067</v>
      </c>
      <c r="M24">
        <v>299</v>
      </c>
      <c r="N24">
        <v>2</v>
      </c>
      <c r="O24">
        <f t="shared" si="0"/>
        <v>8299</v>
      </c>
    </row>
    <row r="25" spans="1:15" x14ac:dyDescent="0.15">
      <c r="A25">
        <v>21</v>
      </c>
      <c r="B25">
        <v>3000070</v>
      </c>
      <c r="C25">
        <v>3000071</v>
      </c>
      <c r="D25">
        <v>3000072</v>
      </c>
      <c r="E25">
        <v>3000070</v>
      </c>
      <c r="F25">
        <v>3000071</v>
      </c>
      <c r="G25">
        <v>3000072</v>
      </c>
      <c r="J25">
        <v>21</v>
      </c>
      <c r="K25">
        <v>1</v>
      </c>
      <c r="L25">
        <f t="array" ref="L25">SUMPRODUCT(($B$4:$G$4=K25)*($A$5:$A$27=J25)*($B$5:$G$27))</f>
        <v>3000070</v>
      </c>
      <c r="M25">
        <v>299</v>
      </c>
      <c r="N25">
        <v>3</v>
      </c>
      <c r="O25">
        <f t="shared" si="0"/>
        <v>8299</v>
      </c>
    </row>
    <row r="26" spans="1:15" x14ac:dyDescent="0.15">
      <c r="A26">
        <v>22</v>
      </c>
      <c r="B26">
        <v>3000073</v>
      </c>
      <c r="C26">
        <v>3000074</v>
      </c>
      <c r="D26">
        <v>3000075</v>
      </c>
      <c r="E26">
        <v>3000073</v>
      </c>
      <c r="F26">
        <v>3000074</v>
      </c>
      <c r="G26">
        <v>3000075</v>
      </c>
      <c r="J26">
        <v>22</v>
      </c>
      <c r="K26">
        <v>1</v>
      </c>
      <c r="L26">
        <f t="array" ref="L26">SUMPRODUCT(($B$4:$G$4=K26)*($A$5:$A$27=J26)*($B$5:$G$27))</f>
        <v>3000073</v>
      </c>
      <c r="M26">
        <v>300</v>
      </c>
      <c r="N26">
        <v>2</v>
      </c>
      <c r="O26">
        <f t="shared" si="0"/>
        <v>8300</v>
      </c>
    </row>
    <row r="27" spans="1:15" x14ac:dyDescent="0.15">
      <c r="A27">
        <v>23</v>
      </c>
      <c r="B27">
        <v>3000076</v>
      </c>
      <c r="C27">
        <v>3000077</v>
      </c>
      <c r="D27">
        <v>3000078</v>
      </c>
      <c r="E27">
        <v>3000076</v>
      </c>
      <c r="F27">
        <v>3000077</v>
      </c>
      <c r="G27">
        <v>3000078</v>
      </c>
      <c r="J27">
        <v>23</v>
      </c>
      <c r="K27">
        <v>1</v>
      </c>
      <c r="L27">
        <f t="array" ref="L27">SUMPRODUCT(($B$4:$G$4=K27)*($A$5:$A$27=J27)*($B$5:$G$27))</f>
        <v>3000076</v>
      </c>
      <c r="M27">
        <v>299</v>
      </c>
      <c r="N27">
        <v>2</v>
      </c>
      <c r="O27">
        <f t="shared" si="0"/>
        <v>8299</v>
      </c>
    </row>
    <row r="28" spans="1:15" x14ac:dyDescent="0.15">
      <c r="J28">
        <v>24</v>
      </c>
      <c r="K28">
        <v>1</v>
      </c>
      <c r="L28">
        <f t="array" ref="L28">SUMPRODUCT(($B$4:$G$4=K28)*($A$5:$A$27=J28)*($B$5:$G$27))</f>
        <v>0</v>
      </c>
      <c r="M28">
        <v>5990</v>
      </c>
      <c r="N28">
        <v>33</v>
      </c>
      <c r="O28">
        <f t="shared" si="0"/>
        <v>5990</v>
      </c>
    </row>
    <row r="29" spans="1:15" x14ac:dyDescent="0.15">
      <c r="J29">
        <v>25</v>
      </c>
      <c r="K29">
        <v>1</v>
      </c>
      <c r="L29">
        <f t="array" ref="L29">SUMPRODUCT(($B$4:$G$4=K29)*($A$5:$A$27=J29)*($B$5:$G$27))</f>
        <v>0</v>
      </c>
      <c r="M29">
        <v>6000</v>
      </c>
      <c r="N29">
        <v>34</v>
      </c>
      <c r="O29">
        <f t="shared" si="0"/>
        <v>6000</v>
      </c>
    </row>
    <row r="30" spans="1:15" x14ac:dyDescent="0.15">
      <c r="J30">
        <v>26</v>
      </c>
      <c r="K30">
        <v>1</v>
      </c>
      <c r="L30">
        <f t="array" ref="L30">SUMPRODUCT(($B$4:$G$4=K30)*($A$5:$A$27=J30)*($B$5:$G$27))</f>
        <v>0</v>
      </c>
      <c r="M30">
        <v>5990</v>
      </c>
      <c r="N30">
        <v>33</v>
      </c>
      <c r="O30">
        <f t="shared" si="0"/>
        <v>5990</v>
      </c>
    </row>
    <row r="31" spans="1:15" x14ac:dyDescent="0.15">
      <c r="J31">
        <v>27</v>
      </c>
      <c r="K31">
        <v>1</v>
      </c>
      <c r="L31">
        <f t="array" ref="L31">SUMPRODUCT(($B$4:$G$4=K31)*($A$5:$A$27=J31)*($B$5:$G$27))</f>
        <v>0</v>
      </c>
      <c r="M31">
        <v>6000</v>
      </c>
      <c r="N31">
        <v>23</v>
      </c>
      <c r="O31">
        <f t="shared" si="0"/>
        <v>6000</v>
      </c>
    </row>
    <row r="32" spans="1:15" x14ac:dyDescent="0.15">
      <c r="J32">
        <v>28</v>
      </c>
      <c r="K32">
        <v>1</v>
      </c>
      <c r="L32">
        <f t="array" ref="L32">SUMPRODUCT(($B$4:$G$4=K32)*($A$5:$A$27=J32)*($B$5:$G$27))</f>
        <v>0</v>
      </c>
      <c r="M32">
        <v>3300</v>
      </c>
      <c r="N32">
        <v>26</v>
      </c>
      <c r="O32">
        <f t="shared" si="0"/>
        <v>3300</v>
      </c>
    </row>
    <row r="33" spans="10:15" x14ac:dyDescent="0.15">
      <c r="J33">
        <v>29</v>
      </c>
      <c r="K33">
        <v>1</v>
      </c>
      <c r="L33">
        <f t="array" ref="L33">SUMPRODUCT(($B$4:$G$4=K33)*($A$5:$A$27=J33)*($B$5:$G$27))</f>
        <v>0</v>
      </c>
      <c r="M33">
        <v>3300</v>
      </c>
      <c r="N33">
        <v>26</v>
      </c>
      <c r="O33">
        <f t="shared" si="0"/>
        <v>3300</v>
      </c>
    </row>
    <row r="34" spans="10:15" x14ac:dyDescent="0.15">
      <c r="J34">
        <v>30</v>
      </c>
      <c r="K34">
        <v>1</v>
      </c>
      <c r="L34">
        <f t="array" ref="L34">SUMPRODUCT(($B$4:$G$4=K34)*($A$5:$A$27=J34)*($B$5:$G$27))</f>
        <v>0</v>
      </c>
      <c r="M34">
        <v>3289</v>
      </c>
      <c r="N34">
        <v>26</v>
      </c>
      <c r="O34">
        <f t="shared" si="0"/>
        <v>3289</v>
      </c>
    </row>
    <row r="35" spans="10:15" x14ac:dyDescent="0.15">
      <c r="J35">
        <v>31</v>
      </c>
      <c r="K35">
        <v>1</v>
      </c>
      <c r="L35">
        <f t="array" ref="L35">SUMPRODUCT(($B$4:$G$4=K35)*($A$5:$A$27=J35)*($B$5:$G$27))</f>
        <v>0</v>
      </c>
      <c r="M35">
        <v>2990</v>
      </c>
      <c r="N35">
        <v>15</v>
      </c>
      <c r="O35">
        <f t="shared" si="0"/>
        <v>2990</v>
      </c>
    </row>
    <row r="36" spans="10:15" x14ac:dyDescent="0.15">
      <c r="J36">
        <v>32</v>
      </c>
      <c r="K36">
        <v>1</v>
      </c>
      <c r="L36">
        <f t="array" ref="L36">SUMPRODUCT(($B$4:$G$4=K36)*($A$5:$A$27=J36)*($B$5:$G$27))</f>
        <v>0</v>
      </c>
      <c r="M36">
        <v>2990</v>
      </c>
      <c r="N36">
        <v>15</v>
      </c>
      <c r="O36">
        <f t="shared" si="0"/>
        <v>2990</v>
      </c>
    </row>
    <row r="37" spans="10:15" x14ac:dyDescent="0.15">
      <c r="J37">
        <v>33</v>
      </c>
      <c r="K37">
        <v>1</v>
      </c>
      <c r="L37">
        <f t="array" ref="L37">SUMPRODUCT(($B$4:$G$4=K37)*($A$5:$A$27=J37)*($B$5:$G$27))</f>
        <v>0</v>
      </c>
      <c r="M37">
        <v>3000</v>
      </c>
      <c r="N37">
        <v>15</v>
      </c>
      <c r="O37">
        <f t="shared" si="0"/>
        <v>3000</v>
      </c>
    </row>
    <row r="38" spans="10:15" x14ac:dyDescent="0.15">
      <c r="J38">
        <v>34</v>
      </c>
      <c r="K38">
        <v>1</v>
      </c>
      <c r="L38">
        <f t="array" ref="L38">SUMPRODUCT(($B$4:$G$4=K38)*($A$5:$A$27=J38)*($B$5:$G$27))</f>
        <v>0</v>
      </c>
      <c r="M38">
        <v>3000</v>
      </c>
      <c r="N38">
        <v>15</v>
      </c>
      <c r="O38">
        <f t="shared" si="0"/>
        <v>3000</v>
      </c>
    </row>
    <row r="39" spans="10:15" x14ac:dyDescent="0.15">
      <c r="J39">
        <v>35</v>
      </c>
      <c r="K39">
        <v>1</v>
      </c>
      <c r="L39">
        <f t="array" ref="L39">SUMPRODUCT(($B$4:$G$4=K39)*($A$5:$A$27=J39)*($B$5:$G$27))</f>
        <v>0</v>
      </c>
      <c r="M39">
        <v>3000</v>
      </c>
      <c r="N39">
        <v>15</v>
      </c>
      <c r="O39">
        <f t="shared" si="0"/>
        <v>3000</v>
      </c>
    </row>
    <row r="40" spans="10:15" x14ac:dyDescent="0.15">
      <c r="J40">
        <v>36</v>
      </c>
      <c r="K40">
        <v>1</v>
      </c>
      <c r="L40">
        <f t="array" ref="L40">SUMPRODUCT(($B$4:$G$4=K40)*($A$5:$A$27=J40)*($B$5:$G$27))</f>
        <v>0</v>
      </c>
      <c r="M40">
        <v>3000</v>
      </c>
      <c r="N40">
        <v>15</v>
      </c>
      <c r="O40">
        <f t="shared" si="0"/>
        <v>3000</v>
      </c>
    </row>
    <row r="41" spans="10:15" x14ac:dyDescent="0.15">
      <c r="J41">
        <v>37</v>
      </c>
      <c r="K41">
        <v>1</v>
      </c>
      <c r="L41">
        <f t="array" ref="L41">SUMPRODUCT(($B$4:$G$4=K41)*($A$5:$A$27=J41)*($B$5:$G$27))</f>
        <v>0</v>
      </c>
      <c r="M41">
        <v>2990</v>
      </c>
      <c r="N41">
        <v>15</v>
      </c>
      <c r="O41">
        <f t="shared" si="0"/>
        <v>2990</v>
      </c>
    </row>
    <row r="42" spans="10:15" x14ac:dyDescent="0.15">
      <c r="J42">
        <v>38</v>
      </c>
      <c r="K42">
        <v>1</v>
      </c>
      <c r="L42">
        <f t="array" ref="L42">SUMPRODUCT(($B$4:$G$4=K42)*($A$5:$A$27=J42)*($B$5:$G$27))</f>
        <v>0</v>
      </c>
      <c r="M42">
        <v>2990</v>
      </c>
      <c r="N42">
        <v>15</v>
      </c>
      <c r="O42">
        <f t="shared" si="0"/>
        <v>2990</v>
      </c>
    </row>
    <row r="43" spans="10:15" x14ac:dyDescent="0.15">
      <c r="J43">
        <v>39</v>
      </c>
      <c r="K43">
        <v>1</v>
      </c>
      <c r="L43">
        <f t="array" ref="L43">SUMPRODUCT(($B$4:$G$4=K43)*($A$5:$A$27=J43)*($B$5:$G$27))</f>
        <v>0</v>
      </c>
      <c r="M43">
        <v>3000</v>
      </c>
      <c r="N43">
        <v>15</v>
      </c>
      <c r="O43">
        <f t="shared" si="0"/>
        <v>3000</v>
      </c>
    </row>
    <row r="44" spans="10:15" x14ac:dyDescent="0.15">
      <c r="J44">
        <v>40</v>
      </c>
      <c r="K44">
        <v>1</v>
      </c>
      <c r="L44">
        <f t="array" ref="L44">SUMPRODUCT(($B$4:$G$4=K44)*($A$5:$A$27=J44)*($B$5:$G$27))</f>
        <v>0</v>
      </c>
      <c r="M44">
        <v>3000</v>
      </c>
      <c r="N44">
        <v>15</v>
      </c>
      <c r="O44">
        <f t="shared" si="0"/>
        <v>3000</v>
      </c>
    </row>
    <row r="45" spans="10:15" x14ac:dyDescent="0.15">
      <c r="J45">
        <v>41</v>
      </c>
      <c r="K45">
        <v>1</v>
      </c>
      <c r="L45">
        <f t="array" ref="L45">SUMPRODUCT(($B$4:$G$4=K45)*($A$5:$A$27=J45)*($B$5:$G$27))</f>
        <v>0</v>
      </c>
      <c r="M45">
        <v>3000</v>
      </c>
      <c r="N45">
        <v>15</v>
      </c>
      <c r="O45">
        <f t="shared" si="0"/>
        <v>3000</v>
      </c>
    </row>
    <row r="46" spans="10:15" x14ac:dyDescent="0.15">
      <c r="J46">
        <v>42</v>
      </c>
      <c r="K46">
        <v>1</v>
      </c>
      <c r="L46">
        <f t="array" ref="L46">SUMPRODUCT(($B$4:$G$4=K46)*($A$5:$A$27=J46)*($B$5:$G$27))</f>
        <v>0</v>
      </c>
      <c r="M46">
        <v>3000</v>
      </c>
      <c r="N46">
        <v>15</v>
      </c>
      <c r="O46">
        <f t="shared" si="0"/>
        <v>3000</v>
      </c>
    </row>
    <row r="47" spans="10:15" x14ac:dyDescent="0.15">
      <c r="J47">
        <v>43</v>
      </c>
      <c r="K47">
        <v>1</v>
      </c>
      <c r="L47">
        <f t="array" ref="L47">SUMPRODUCT(($B$4:$G$4=K47)*($A$5:$A$27=J47)*($B$5:$G$27))</f>
        <v>0</v>
      </c>
      <c r="M47">
        <v>6000</v>
      </c>
      <c r="N47">
        <v>26</v>
      </c>
      <c r="O47">
        <f t="shared" si="0"/>
        <v>6000</v>
      </c>
    </row>
    <row r="48" spans="10:15" x14ac:dyDescent="0.15">
      <c r="J48">
        <v>44</v>
      </c>
      <c r="K48">
        <v>1</v>
      </c>
      <c r="L48">
        <f t="array" ref="L48">SUMPRODUCT(($B$4:$G$4=K48)*($A$5:$A$27=J48)*($B$5:$G$27))</f>
        <v>0</v>
      </c>
      <c r="M48">
        <v>599</v>
      </c>
      <c r="N48">
        <v>10</v>
      </c>
      <c r="O48">
        <f t="shared" si="0"/>
        <v>599</v>
      </c>
    </row>
    <row r="49" spans="10:15" x14ac:dyDescent="0.15">
      <c r="J49">
        <v>45</v>
      </c>
      <c r="K49">
        <v>1</v>
      </c>
      <c r="L49">
        <f t="array" ref="L49">SUMPRODUCT(($B$4:$G$4=K49)*($A$5:$A$27=J49)*($B$5:$G$27))</f>
        <v>0</v>
      </c>
      <c r="M49">
        <v>599</v>
      </c>
      <c r="N49">
        <v>7</v>
      </c>
      <c r="O49">
        <f t="shared" si="0"/>
        <v>599</v>
      </c>
    </row>
    <row r="50" spans="10:15" x14ac:dyDescent="0.15">
      <c r="J50">
        <v>46</v>
      </c>
      <c r="K50">
        <v>1</v>
      </c>
      <c r="L50">
        <f t="array" ref="L50">SUMPRODUCT(($B$4:$G$4=K50)*($A$5:$A$27=J50)*($B$5:$G$27))</f>
        <v>0</v>
      </c>
      <c r="M50">
        <v>300</v>
      </c>
      <c r="N50">
        <v>3</v>
      </c>
      <c r="O50">
        <f t="shared" si="0"/>
        <v>300</v>
      </c>
    </row>
    <row r="51" spans="10:15" x14ac:dyDescent="0.15">
      <c r="J51">
        <v>47</v>
      </c>
      <c r="K51">
        <v>1</v>
      </c>
      <c r="L51">
        <f t="array" ref="L51">SUMPRODUCT(($B$4:$G$4=K51)*($A$5:$A$27=J51)*($B$5:$G$27))</f>
        <v>0</v>
      </c>
      <c r="M51">
        <v>299</v>
      </c>
      <c r="N51">
        <v>3</v>
      </c>
      <c r="O51">
        <f t="shared" si="0"/>
        <v>299</v>
      </c>
    </row>
    <row r="52" spans="10:15" x14ac:dyDescent="0.15">
      <c r="J52">
        <v>48</v>
      </c>
      <c r="K52">
        <v>1</v>
      </c>
      <c r="L52">
        <f t="array" ref="L52">SUMPRODUCT(($B$4:$G$4=K52)*($A$5:$A$27=J52)*($B$5:$G$27))</f>
        <v>0</v>
      </c>
      <c r="M52">
        <v>300</v>
      </c>
      <c r="N52">
        <v>2</v>
      </c>
      <c r="O52">
        <f t="shared" si="0"/>
        <v>300</v>
      </c>
    </row>
    <row r="53" spans="10:15" x14ac:dyDescent="0.15">
      <c r="J53">
        <v>49</v>
      </c>
      <c r="K53">
        <v>1</v>
      </c>
      <c r="L53">
        <f t="array" ref="L53">SUMPRODUCT(($B$4:$G$4=K53)*($A$5:$A$27=J53)*($B$5:$G$27))</f>
        <v>0</v>
      </c>
      <c r="M53">
        <v>299</v>
      </c>
      <c r="N53">
        <v>2</v>
      </c>
      <c r="O53">
        <f t="shared" si="0"/>
        <v>299</v>
      </c>
    </row>
    <row r="54" spans="10:15" x14ac:dyDescent="0.15">
      <c r="J54">
        <v>50</v>
      </c>
      <c r="K54">
        <v>1</v>
      </c>
      <c r="L54">
        <f t="array" ref="L54">SUMPRODUCT(($B$4:$G$4=K54)*($A$5:$A$27=J54)*($B$5:$G$27))</f>
        <v>0</v>
      </c>
      <c r="M54">
        <v>299</v>
      </c>
      <c r="N54">
        <v>2</v>
      </c>
      <c r="O54">
        <f t="shared" si="0"/>
        <v>299</v>
      </c>
    </row>
    <row r="55" spans="10:15" x14ac:dyDescent="0.15">
      <c r="J55">
        <v>51</v>
      </c>
      <c r="K55">
        <v>1</v>
      </c>
      <c r="L55">
        <f t="array" ref="L55">SUMPRODUCT(($B$4:$G$4=K55)*($A$5:$A$27=J55)*($B$5:$G$27))</f>
        <v>0</v>
      </c>
      <c r="M55">
        <v>300</v>
      </c>
      <c r="N55">
        <v>2</v>
      </c>
      <c r="O55">
        <f t="shared" si="0"/>
        <v>300</v>
      </c>
    </row>
    <row r="56" spans="10:15" x14ac:dyDescent="0.15">
      <c r="J56">
        <v>52</v>
      </c>
      <c r="K56">
        <v>1</v>
      </c>
      <c r="L56">
        <f t="array" ref="L56">SUMPRODUCT(($B$4:$G$4=K56)*($A$5:$A$27=J56)*($B$5:$G$27))</f>
        <v>0</v>
      </c>
      <c r="M56">
        <v>299</v>
      </c>
      <c r="N56">
        <v>2</v>
      </c>
      <c r="O56">
        <f t="shared" si="0"/>
        <v>299</v>
      </c>
    </row>
    <row r="57" spans="10:15" x14ac:dyDescent="0.15">
      <c r="J57">
        <v>53</v>
      </c>
      <c r="K57">
        <v>1</v>
      </c>
      <c r="L57">
        <f t="array" ref="L57">SUMPRODUCT(($B$4:$G$4=K57)*($A$5:$A$27=J57)*($B$5:$G$27))</f>
        <v>0</v>
      </c>
      <c r="M57">
        <v>300</v>
      </c>
      <c r="N57">
        <v>2</v>
      </c>
      <c r="O57">
        <f t="shared" si="0"/>
        <v>300</v>
      </c>
    </row>
    <row r="58" spans="10:15" x14ac:dyDescent="0.15">
      <c r="J58">
        <v>54</v>
      </c>
      <c r="K58">
        <v>1</v>
      </c>
      <c r="L58">
        <f t="array" ref="L58">SUMPRODUCT(($B$4:$G$4=K58)*($A$5:$A$27=J58)*($B$5:$G$27))</f>
        <v>0</v>
      </c>
      <c r="M58">
        <v>299</v>
      </c>
      <c r="N58">
        <v>2</v>
      </c>
      <c r="O58">
        <f t="shared" si="0"/>
        <v>299</v>
      </c>
    </row>
    <row r="59" spans="10:15" x14ac:dyDescent="0.15">
      <c r="J59">
        <v>55</v>
      </c>
      <c r="K59">
        <v>1</v>
      </c>
      <c r="L59">
        <f t="array" ref="L59">SUMPRODUCT(($B$4:$G$4=K59)*($A$5:$A$27=J59)*($B$5:$G$27))</f>
        <v>0</v>
      </c>
      <c r="M59">
        <v>299</v>
      </c>
      <c r="N59">
        <v>2</v>
      </c>
      <c r="O59">
        <f t="shared" si="0"/>
        <v>299</v>
      </c>
    </row>
    <row r="60" spans="10:15" x14ac:dyDescent="0.15">
      <c r="J60">
        <v>56</v>
      </c>
      <c r="K60">
        <v>1</v>
      </c>
      <c r="L60">
        <f t="array" ref="L60">SUMPRODUCT(($B$4:$G$4=K60)*($A$5:$A$27=J60)*($B$5:$G$27))</f>
        <v>0</v>
      </c>
      <c r="M60">
        <v>300</v>
      </c>
      <c r="N60">
        <v>2</v>
      </c>
      <c r="O60">
        <f t="shared" si="0"/>
        <v>300</v>
      </c>
    </row>
    <row r="61" spans="10:15" x14ac:dyDescent="0.15">
      <c r="J61">
        <v>57</v>
      </c>
      <c r="K61">
        <v>1</v>
      </c>
      <c r="L61">
        <f t="array" ref="L61">SUMPRODUCT(($B$4:$G$4=K61)*($A$5:$A$27=J61)*($B$5:$G$27))</f>
        <v>0</v>
      </c>
      <c r="M61">
        <v>300</v>
      </c>
      <c r="N61">
        <v>2</v>
      </c>
      <c r="O61">
        <f t="shared" si="0"/>
        <v>300</v>
      </c>
    </row>
    <row r="62" spans="10:15" x14ac:dyDescent="0.15">
      <c r="J62">
        <v>58</v>
      </c>
      <c r="K62">
        <v>1</v>
      </c>
      <c r="L62">
        <f t="array" ref="L62">SUMPRODUCT(($B$4:$G$4=K62)*($A$5:$A$27=J62)*($B$5:$G$27))</f>
        <v>0</v>
      </c>
      <c r="M62">
        <v>299</v>
      </c>
      <c r="N62">
        <v>2</v>
      </c>
      <c r="O62">
        <f t="shared" si="0"/>
        <v>299</v>
      </c>
    </row>
    <row r="63" spans="10:15" x14ac:dyDescent="0.15">
      <c r="J63">
        <v>59</v>
      </c>
      <c r="K63">
        <v>1</v>
      </c>
      <c r="L63">
        <f t="array" ref="L63">SUMPRODUCT(($B$4:$G$4=K63)*($A$5:$A$27=J63)*($B$5:$G$27))</f>
        <v>0</v>
      </c>
      <c r="M63">
        <v>299</v>
      </c>
      <c r="N63">
        <v>2</v>
      </c>
      <c r="O63">
        <f t="shared" si="0"/>
        <v>299</v>
      </c>
    </row>
    <row r="64" spans="10:15" x14ac:dyDescent="0.15">
      <c r="J64">
        <v>60</v>
      </c>
      <c r="K64">
        <v>1</v>
      </c>
      <c r="L64">
        <f t="array" ref="L64">SUMPRODUCT(($B$4:$G$4=K64)*($A$5:$A$27=J64)*($B$5:$G$27))</f>
        <v>0</v>
      </c>
      <c r="M64">
        <v>300</v>
      </c>
      <c r="N64">
        <v>2</v>
      </c>
      <c r="O64">
        <f t="shared" si="0"/>
        <v>300</v>
      </c>
    </row>
    <row r="65" spans="10:15" x14ac:dyDescent="0.15">
      <c r="J65">
        <v>61</v>
      </c>
      <c r="K65">
        <v>1</v>
      </c>
      <c r="L65">
        <f t="array" ref="L65">SUMPRODUCT(($B$4:$G$4=K65)*($A$5:$A$27=J65)*($B$5:$G$27))</f>
        <v>0</v>
      </c>
      <c r="M65">
        <v>300</v>
      </c>
      <c r="N65">
        <v>2</v>
      </c>
      <c r="O65">
        <f t="shared" si="0"/>
        <v>300</v>
      </c>
    </row>
    <row r="66" spans="10:15" x14ac:dyDescent="0.15">
      <c r="J66">
        <v>62</v>
      </c>
      <c r="K66">
        <v>1</v>
      </c>
      <c r="L66">
        <f t="array" ref="L66">SUMPRODUCT(($B$4:$G$4=K66)*($A$5:$A$27=J66)*($B$5:$G$27))</f>
        <v>0</v>
      </c>
      <c r="M66">
        <v>300</v>
      </c>
      <c r="N66">
        <v>2</v>
      </c>
      <c r="O66">
        <f t="shared" si="0"/>
        <v>300</v>
      </c>
    </row>
    <row r="67" spans="10:15" x14ac:dyDescent="0.15">
      <c r="J67">
        <v>63</v>
      </c>
      <c r="K67">
        <v>1</v>
      </c>
      <c r="L67">
        <f t="array" ref="L67">SUMPRODUCT(($B$4:$G$4=K67)*($A$5:$A$27=J67)*($B$5:$G$27))</f>
        <v>0</v>
      </c>
      <c r="M67">
        <v>299</v>
      </c>
      <c r="N67">
        <v>2</v>
      </c>
      <c r="O67">
        <f t="shared" si="0"/>
        <v>299</v>
      </c>
    </row>
    <row r="68" spans="10:15" x14ac:dyDescent="0.15">
      <c r="J68">
        <v>64</v>
      </c>
      <c r="K68">
        <v>1</v>
      </c>
      <c r="L68">
        <f t="array" ref="L68">SUMPRODUCT(($B$4:$G$4=K68)*($A$5:$A$27=J68)*($B$5:$G$27))</f>
        <v>0</v>
      </c>
      <c r="M68">
        <v>300</v>
      </c>
      <c r="N68">
        <v>2</v>
      </c>
      <c r="O68">
        <f t="shared" si="0"/>
        <v>300</v>
      </c>
    </row>
    <row r="69" spans="10:15" x14ac:dyDescent="0.15">
      <c r="J69">
        <v>65</v>
      </c>
      <c r="K69">
        <v>1</v>
      </c>
      <c r="L69">
        <f t="array" ref="L69">SUMPRODUCT(($B$4:$G$4=K69)*($A$5:$A$27=J69)*($B$5:$G$27))</f>
        <v>0</v>
      </c>
      <c r="M69">
        <v>300</v>
      </c>
      <c r="N69">
        <v>2</v>
      </c>
      <c r="O69">
        <f t="shared" si="0"/>
        <v>300</v>
      </c>
    </row>
    <row r="70" spans="10:15" x14ac:dyDescent="0.15">
      <c r="J70">
        <v>66</v>
      </c>
      <c r="K70">
        <v>1</v>
      </c>
      <c r="L70">
        <f t="array" ref="L70">SUMPRODUCT(($B$4:$G$4=K70)*($A$5:$A$27=J70)*($B$5:$G$27))</f>
        <v>0</v>
      </c>
      <c r="M70">
        <v>299</v>
      </c>
      <c r="N70">
        <v>2</v>
      </c>
      <c r="O70">
        <f t="shared" ref="O70:O133" si="1">INT(IF(L70=0,M70,MAX(5000,N70*1000)+M70+K70*3000))</f>
        <v>299</v>
      </c>
    </row>
    <row r="71" spans="10:15" x14ac:dyDescent="0.15">
      <c r="J71">
        <v>67</v>
      </c>
      <c r="K71">
        <v>1</v>
      </c>
      <c r="L71">
        <f t="array" ref="L71">SUMPRODUCT(($B$4:$G$4=K71)*($A$5:$A$27=J71)*($B$5:$G$27))</f>
        <v>0</v>
      </c>
      <c r="M71">
        <v>300</v>
      </c>
      <c r="N71">
        <v>2</v>
      </c>
      <c r="O71">
        <f t="shared" si="1"/>
        <v>300</v>
      </c>
    </row>
    <row r="72" spans="10:15" x14ac:dyDescent="0.15">
      <c r="J72">
        <v>68</v>
      </c>
      <c r="K72">
        <v>1</v>
      </c>
      <c r="L72">
        <f t="array" ref="L72">SUMPRODUCT(($B$4:$G$4=K72)*($A$5:$A$27=J72)*($B$5:$G$27))</f>
        <v>0</v>
      </c>
      <c r="M72">
        <v>300</v>
      </c>
      <c r="N72">
        <v>2</v>
      </c>
      <c r="O72">
        <f t="shared" si="1"/>
        <v>300</v>
      </c>
    </row>
    <row r="73" spans="10:15" x14ac:dyDescent="0.15">
      <c r="J73">
        <v>69</v>
      </c>
      <c r="K73">
        <v>1</v>
      </c>
      <c r="L73">
        <f t="array" ref="L73">SUMPRODUCT(($B$4:$G$4=K73)*($A$5:$A$27=J73)*($B$5:$G$27))</f>
        <v>0</v>
      </c>
      <c r="M73">
        <v>300</v>
      </c>
      <c r="N73">
        <v>2</v>
      </c>
      <c r="O73">
        <f t="shared" si="1"/>
        <v>300</v>
      </c>
    </row>
    <row r="74" spans="10:15" x14ac:dyDescent="0.15">
      <c r="J74">
        <v>70</v>
      </c>
      <c r="K74">
        <v>1</v>
      </c>
      <c r="L74">
        <f t="array" ref="L74">SUMPRODUCT(($B$4:$G$4=K74)*($A$5:$A$27=J74)*($B$5:$G$27))</f>
        <v>0</v>
      </c>
      <c r="M74">
        <v>299</v>
      </c>
      <c r="N74">
        <v>2</v>
      </c>
      <c r="O74">
        <f t="shared" si="1"/>
        <v>299</v>
      </c>
    </row>
    <row r="75" spans="10:15" x14ac:dyDescent="0.15">
      <c r="J75">
        <v>1</v>
      </c>
      <c r="K75">
        <v>2</v>
      </c>
      <c r="L75">
        <f t="array" ref="L75">SUMPRODUCT(($B$4:$G$4=K75)*($A$5:$A$27=J75)*($B$5:$G$27))</f>
        <v>3000001</v>
      </c>
      <c r="M75">
        <v>4500</v>
      </c>
      <c r="N75">
        <v>15</v>
      </c>
      <c r="O75">
        <f t="shared" si="1"/>
        <v>25500</v>
      </c>
    </row>
    <row r="76" spans="10:15" x14ac:dyDescent="0.15">
      <c r="J76">
        <v>2</v>
      </c>
      <c r="K76">
        <v>2</v>
      </c>
      <c r="L76">
        <f t="array" ref="L76">SUMPRODUCT(($B$4:$G$4=K76)*($A$5:$A$27=J76)*($B$5:$G$27))</f>
        <v>3000004</v>
      </c>
      <c r="M76">
        <v>4480</v>
      </c>
      <c r="N76">
        <v>51</v>
      </c>
      <c r="O76">
        <f t="shared" si="1"/>
        <v>61480</v>
      </c>
    </row>
    <row r="77" spans="10:15" x14ac:dyDescent="0.15">
      <c r="J77">
        <v>3</v>
      </c>
      <c r="K77">
        <v>2</v>
      </c>
      <c r="L77">
        <f t="array" ref="L77">SUMPRODUCT(($B$4:$G$4=K77)*($A$5:$A$27=J77)*($B$5:$G$27))</f>
        <v>3000007</v>
      </c>
      <c r="M77">
        <v>4500</v>
      </c>
      <c r="N77">
        <v>72</v>
      </c>
      <c r="O77">
        <f t="shared" si="1"/>
        <v>82500</v>
      </c>
    </row>
    <row r="78" spans="10:15" x14ac:dyDescent="0.15">
      <c r="J78">
        <v>4</v>
      </c>
      <c r="K78">
        <v>2</v>
      </c>
      <c r="L78">
        <f t="array" ref="L78">SUMPRODUCT(($B$4:$G$4=K78)*($A$5:$A$27=J78)*($B$5:$G$27))</f>
        <v>3000013</v>
      </c>
      <c r="M78">
        <v>4480</v>
      </c>
      <c r="N78">
        <v>59</v>
      </c>
      <c r="O78">
        <f t="shared" si="1"/>
        <v>69480</v>
      </c>
    </row>
    <row r="79" spans="10:15" x14ac:dyDescent="0.15">
      <c r="J79">
        <v>5</v>
      </c>
      <c r="K79">
        <v>2</v>
      </c>
      <c r="L79">
        <f t="array" ref="L79">SUMPRODUCT(($B$4:$G$4=K79)*($A$5:$A$27=J79)*($B$5:$G$27))</f>
        <v>3000016</v>
      </c>
      <c r="M79">
        <v>4500</v>
      </c>
      <c r="N79">
        <v>76</v>
      </c>
      <c r="O79">
        <f t="shared" si="1"/>
        <v>86500</v>
      </c>
    </row>
    <row r="80" spans="10:15" x14ac:dyDescent="0.15">
      <c r="J80">
        <v>6</v>
      </c>
      <c r="K80">
        <v>2</v>
      </c>
      <c r="L80">
        <f t="array" ref="L80">SUMPRODUCT(($B$4:$G$4=K80)*($A$5:$A$27=J80)*($B$5:$G$27))</f>
        <v>3000022</v>
      </c>
      <c r="M80">
        <v>4500</v>
      </c>
      <c r="N80">
        <v>65</v>
      </c>
      <c r="O80">
        <f t="shared" si="1"/>
        <v>75500</v>
      </c>
    </row>
    <row r="81" spans="10:15" x14ac:dyDescent="0.15">
      <c r="J81">
        <v>7</v>
      </c>
      <c r="K81">
        <v>2</v>
      </c>
      <c r="L81">
        <f t="array" ref="L81">SUMPRODUCT(($B$4:$G$4=K81)*($A$5:$A$27=J81)*($B$5:$G$27))</f>
        <v>3000028</v>
      </c>
      <c r="M81">
        <v>4480</v>
      </c>
      <c r="N81">
        <v>40</v>
      </c>
      <c r="O81">
        <f t="shared" si="1"/>
        <v>50480</v>
      </c>
    </row>
    <row r="82" spans="10:15" x14ac:dyDescent="0.15">
      <c r="J82">
        <v>8</v>
      </c>
      <c r="K82">
        <v>2</v>
      </c>
      <c r="L82">
        <f t="array" ref="L82">SUMPRODUCT(($B$4:$G$4=K82)*($A$5:$A$27=J82)*($B$5:$G$27))</f>
        <v>3000031</v>
      </c>
      <c r="M82">
        <v>4500</v>
      </c>
      <c r="N82">
        <v>15</v>
      </c>
      <c r="O82">
        <f t="shared" si="1"/>
        <v>25500</v>
      </c>
    </row>
    <row r="83" spans="10:15" x14ac:dyDescent="0.15">
      <c r="J83">
        <v>9</v>
      </c>
      <c r="K83">
        <v>2</v>
      </c>
      <c r="L83">
        <f t="array" ref="L83">SUMPRODUCT(($B$4:$G$4=K83)*($A$5:$A$27=J83)*($B$5:$G$27))</f>
        <v>3000034</v>
      </c>
      <c r="M83">
        <v>450</v>
      </c>
      <c r="N83">
        <v>6</v>
      </c>
      <c r="O83">
        <f t="shared" si="1"/>
        <v>12450</v>
      </c>
    </row>
    <row r="84" spans="10:15" x14ac:dyDescent="0.15">
      <c r="J84">
        <v>10</v>
      </c>
      <c r="K84">
        <v>2</v>
      </c>
      <c r="L84">
        <f t="array" ref="L84">SUMPRODUCT(($B$4:$G$4=K84)*($A$5:$A$27=J84)*($B$5:$G$27))</f>
        <v>3000037</v>
      </c>
      <c r="M84">
        <v>4500</v>
      </c>
      <c r="N84">
        <v>37</v>
      </c>
      <c r="O84">
        <f t="shared" si="1"/>
        <v>47500</v>
      </c>
    </row>
    <row r="85" spans="10:15" x14ac:dyDescent="0.15">
      <c r="J85">
        <v>11</v>
      </c>
      <c r="K85">
        <v>2</v>
      </c>
      <c r="L85">
        <f t="array" ref="L85">SUMPRODUCT(($B$4:$G$4=K85)*($A$5:$A$27=J85)*($B$5:$G$27))</f>
        <v>3000040</v>
      </c>
      <c r="M85">
        <v>4500</v>
      </c>
      <c r="N85">
        <v>15</v>
      </c>
      <c r="O85">
        <f t="shared" si="1"/>
        <v>25500</v>
      </c>
    </row>
    <row r="86" spans="10:15" x14ac:dyDescent="0.15">
      <c r="J86">
        <v>12</v>
      </c>
      <c r="K86">
        <v>2</v>
      </c>
      <c r="L86">
        <f t="array" ref="L86">SUMPRODUCT(($B$4:$G$4=K86)*($A$5:$A$27=J86)*($B$5:$G$27))</f>
        <v>3000043</v>
      </c>
      <c r="M86">
        <v>450</v>
      </c>
      <c r="N86">
        <v>6</v>
      </c>
      <c r="O86">
        <f t="shared" si="1"/>
        <v>12450</v>
      </c>
    </row>
    <row r="87" spans="10:15" x14ac:dyDescent="0.15">
      <c r="J87">
        <v>13</v>
      </c>
      <c r="K87">
        <v>2</v>
      </c>
      <c r="L87">
        <f t="array" ref="L87">SUMPRODUCT(($B$4:$G$4=K87)*($A$5:$A$27=J87)*($B$5:$G$27))</f>
        <v>3000046</v>
      </c>
      <c r="M87">
        <v>4500</v>
      </c>
      <c r="N87">
        <v>21</v>
      </c>
      <c r="O87">
        <f t="shared" si="1"/>
        <v>31500</v>
      </c>
    </row>
    <row r="88" spans="10:15" x14ac:dyDescent="0.15">
      <c r="J88">
        <v>14</v>
      </c>
      <c r="K88">
        <v>2</v>
      </c>
      <c r="L88">
        <f t="array" ref="L88">SUMPRODUCT(($B$4:$G$4=K88)*($A$5:$A$27=J88)*($B$5:$G$27))</f>
        <v>3000049</v>
      </c>
      <c r="M88">
        <v>450</v>
      </c>
      <c r="N88">
        <v>6</v>
      </c>
      <c r="O88">
        <f t="shared" si="1"/>
        <v>12450</v>
      </c>
    </row>
    <row r="89" spans="10:15" x14ac:dyDescent="0.15">
      <c r="J89">
        <v>15</v>
      </c>
      <c r="K89">
        <v>2</v>
      </c>
      <c r="L89">
        <f t="array" ref="L89">SUMPRODUCT(($B$4:$G$4=K89)*($A$5:$A$27=J89)*($B$5:$G$27))</f>
        <v>3000052</v>
      </c>
      <c r="M89">
        <v>4480</v>
      </c>
      <c r="N89">
        <v>15</v>
      </c>
      <c r="O89">
        <f t="shared" si="1"/>
        <v>25480</v>
      </c>
    </row>
    <row r="90" spans="10:15" x14ac:dyDescent="0.15">
      <c r="J90">
        <v>16</v>
      </c>
      <c r="K90">
        <v>2</v>
      </c>
      <c r="L90">
        <f t="array" ref="L90">SUMPRODUCT(($B$4:$G$4=K90)*($A$5:$A$27=J90)*($B$5:$G$27))</f>
        <v>3000055</v>
      </c>
      <c r="M90">
        <v>4500</v>
      </c>
      <c r="N90">
        <v>37</v>
      </c>
      <c r="O90">
        <f t="shared" si="1"/>
        <v>47500</v>
      </c>
    </row>
    <row r="91" spans="10:15" x14ac:dyDescent="0.15">
      <c r="J91">
        <v>17</v>
      </c>
      <c r="K91">
        <v>2</v>
      </c>
      <c r="L91">
        <f t="array" ref="L91">SUMPRODUCT(($B$4:$G$4=K91)*($A$5:$A$27=J91)*($B$5:$G$27))</f>
        <v>3000058</v>
      </c>
      <c r="M91">
        <v>4480</v>
      </c>
      <c r="N91">
        <v>21</v>
      </c>
      <c r="O91">
        <f t="shared" si="1"/>
        <v>31480</v>
      </c>
    </row>
    <row r="92" spans="10:15" x14ac:dyDescent="0.15">
      <c r="J92">
        <v>18</v>
      </c>
      <c r="K92">
        <v>2</v>
      </c>
      <c r="L92">
        <f t="array" ref="L92">SUMPRODUCT(($B$4:$G$4=K92)*($A$5:$A$27=J92)*($B$5:$G$27))</f>
        <v>3000061</v>
      </c>
      <c r="M92">
        <v>4500</v>
      </c>
      <c r="N92">
        <v>32</v>
      </c>
      <c r="O92">
        <f t="shared" si="1"/>
        <v>42500</v>
      </c>
    </row>
    <row r="93" spans="10:15" x14ac:dyDescent="0.15">
      <c r="J93">
        <v>19</v>
      </c>
      <c r="K93">
        <v>2</v>
      </c>
      <c r="L93">
        <f t="array" ref="L93">SUMPRODUCT(($B$4:$G$4=K93)*($A$5:$A$27=J93)*($B$5:$G$27))</f>
        <v>3000064</v>
      </c>
      <c r="M93">
        <v>450</v>
      </c>
      <c r="N93">
        <v>2</v>
      </c>
      <c r="O93">
        <f t="shared" si="1"/>
        <v>11450</v>
      </c>
    </row>
    <row r="94" spans="10:15" x14ac:dyDescent="0.15">
      <c r="J94">
        <v>20</v>
      </c>
      <c r="K94">
        <v>2</v>
      </c>
      <c r="L94">
        <f t="array" ref="L94">SUMPRODUCT(($B$4:$G$4=K94)*($A$5:$A$27=J94)*($B$5:$G$27))</f>
        <v>3000067</v>
      </c>
      <c r="M94">
        <v>448</v>
      </c>
      <c r="N94">
        <v>2</v>
      </c>
      <c r="O94">
        <f t="shared" si="1"/>
        <v>11448</v>
      </c>
    </row>
    <row r="95" spans="10:15" x14ac:dyDescent="0.15">
      <c r="J95">
        <v>21</v>
      </c>
      <c r="K95">
        <v>2</v>
      </c>
      <c r="L95">
        <f t="array" ref="L95">SUMPRODUCT(($B$4:$G$4=K95)*($A$5:$A$27=J95)*($B$5:$G$27))</f>
        <v>3000070</v>
      </c>
      <c r="M95">
        <v>448</v>
      </c>
      <c r="N95">
        <v>3</v>
      </c>
      <c r="O95">
        <f t="shared" si="1"/>
        <v>11448</v>
      </c>
    </row>
    <row r="96" spans="10:15" x14ac:dyDescent="0.15">
      <c r="J96">
        <v>22</v>
      </c>
      <c r="K96">
        <v>2</v>
      </c>
      <c r="L96">
        <f t="array" ref="L96">SUMPRODUCT(($B$4:$G$4=K96)*($A$5:$A$27=J96)*($B$5:$G$27))</f>
        <v>3000073</v>
      </c>
      <c r="M96">
        <v>450</v>
      </c>
      <c r="N96">
        <v>2</v>
      </c>
      <c r="O96">
        <f t="shared" si="1"/>
        <v>11450</v>
      </c>
    </row>
    <row r="97" spans="10:15" x14ac:dyDescent="0.15">
      <c r="J97">
        <v>23</v>
      </c>
      <c r="K97">
        <v>2</v>
      </c>
      <c r="L97">
        <f t="array" ref="L97">SUMPRODUCT(($B$4:$G$4=K97)*($A$5:$A$27=J97)*($B$5:$G$27))</f>
        <v>3000076</v>
      </c>
      <c r="M97">
        <v>448</v>
      </c>
      <c r="N97">
        <v>2</v>
      </c>
      <c r="O97">
        <f t="shared" si="1"/>
        <v>11448</v>
      </c>
    </row>
    <row r="98" spans="10:15" x14ac:dyDescent="0.15">
      <c r="J98">
        <v>24</v>
      </c>
      <c r="K98">
        <v>2</v>
      </c>
      <c r="L98">
        <f t="array" ref="L98">SUMPRODUCT(($B$4:$G$4=K98)*($A$5:$A$27=J98)*($B$5:$G$27))</f>
        <v>0</v>
      </c>
      <c r="M98">
        <v>8980</v>
      </c>
      <c r="N98">
        <v>33</v>
      </c>
      <c r="O98">
        <f t="shared" si="1"/>
        <v>8980</v>
      </c>
    </row>
    <row r="99" spans="10:15" x14ac:dyDescent="0.15">
      <c r="J99">
        <v>25</v>
      </c>
      <c r="K99">
        <v>2</v>
      </c>
      <c r="L99">
        <f t="array" ref="L99">SUMPRODUCT(($B$4:$G$4=K99)*($A$5:$A$27=J99)*($B$5:$G$27))</f>
        <v>0</v>
      </c>
      <c r="M99">
        <v>9000</v>
      </c>
      <c r="N99">
        <v>34</v>
      </c>
      <c r="O99">
        <f t="shared" si="1"/>
        <v>9000</v>
      </c>
    </row>
    <row r="100" spans="10:15" x14ac:dyDescent="0.15">
      <c r="J100">
        <v>26</v>
      </c>
      <c r="K100">
        <v>2</v>
      </c>
      <c r="L100">
        <f t="array" ref="L100">SUMPRODUCT(($B$4:$G$4=K100)*($A$5:$A$27=J100)*($B$5:$G$27))</f>
        <v>0</v>
      </c>
      <c r="M100">
        <v>8980</v>
      </c>
      <c r="N100">
        <v>33</v>
      </c>
      <c r="O100">
        <f t="shared" si="1"/>
        <v>8980</v>
      </c>
    </row>
    <row r="101" spans="10:15" x14ac:dyDescent="0.15">
      <c r="J101">
        <v>27</v>
      </c>
      <c r="K101">
        <v>2</v>
      </c>
      <c r="L101">
        <f t="array" ref="L101">SUMPRODUCT(($B$4:$G$4=K101)*($A$5:$A$27=J101)*($B$5:$G$27))</f>
        <v>0</v>
      </c>
      <c r="M101">
        <v>9000</v>
      </c>
      <c r="N101">
        <v>23</v>
      </c>
      <c r="O101">
        <f t="shared" si="1"/>
        <v>9000</v>
      </c>
    </row>
    <row r="102" spans="10:15" x14ac:dyDescent="0.15">
      <c r="J102">
        <v>28</v>
      </c>
      <c r="K102">
        <v>2</v>
      </c>
      <c r="L102">
        <f t="array" ref="L102">SUMPRODUCT(($B$4:$G$4=K102)*($A$5:$A$27=J102)*($B$5:$G$27))</f>
        <v>0</v>
      </c>
      <c r="M102">
        <v>4950</v>
      </c>
      <c r="N102">
        <v>26</v>
      </c>
      <c r="O102">
        <f t="shared" si="1"/>
        <v>4950</v>
      </c>
    </row>
    <row r="103" spans="10:15" x14ac:dyDescent="0.15">
      <c r="J103">
        <v>29</v>
      </c>
      <c r="K103">
        <v>2</v>
      </c>
      <c r="L103">
        <f t="array" ref="L103">SUMPRODUCT(($B$4:$G$4=K103)*($A$5:$A$27=J103)*($B$5:$G$27))</f>
        <v>0</v>
      </c>
      <c r="M103">
        <v>4950</v>
      </c>
      <c r="N103">
        <v>26</v>
      </c>
      <c r="O103">
        <f t="shared" si="1"/>
        <v>4950</v>
      </c>
    </row>
    <row r="104" spans="10:15" x14ac:dyDescent="0.15">
      <c r="J104">
        <v>30</v>
      </c>
      <c r="K104">
        <v>2</v>
      </c>
      <c r="L104">
        <f t="array" ref="L104">SUMPRODUCT(($B$4:$G$4=K104)*($A$5:$A$27=J104)*($B$5:$G$27))</f>
        <v>0</v>
      </c>
      <c r="M104">
        <v>4928</v>
      </c>
      <c r="N104">
        <v>26</v>
      </c>
      <c r="O104">
        <f t="shared" si="1"/>
        <v>4928</v>
      </c>
    </row>
    <row r="105" spans="10:15" x14ac:dyDescent="0.15">
      <c r="J105">
        <v>31</v>
      </c>
      <c r="K105">
        <v>2</v>
      </c>
      <c r="L105">
        <f t="array" ref="L105">SUMPRODUCT(($B$4:$G$4=K105)*($A$5:$A$27=J105)*($B$5:$G$27))</f>
        <v>0</v>
      </c>
      <c r="M105">
        <v>4480</v>
      </c>
      <c r="N105">
        <v>15</v>
      </c>
      <c r="O105">
        <f t="shared" si="1"/>
        <v>4480</v>
      </c>
    </row>
    <row r="106" spans="10:15" x14ac:dyDescent="0.15">
      <c r="J106">
        <v>32</v>
      </c>
      <c r="K106">
        <v>2</v>
      </c>
      <c r="L106">
        <f t="array" ref="L106">SUMPRODUCT(($B$4:$G$4=K106)*($A$5:$A$27=J106)*($B$5:$G$27))</f>
        <v>0</v>
      </c>
      <c r="M106">
        <v>4480</v>
      </c>
      <c r="N106">
        <v>15</v>
      </c>
      <c r="O106">
        <f t="shared" si="1"/>
        <v>4480</v>
      </c>
    </row>
    <row r="107" spans="10:15" x14ac:dyDescent="0.15">
      <c r="J107">
        <v>33</v>
      </c>
      <c r="K107">
        <v>2</v>
      </c>
      <c r="L107">
        <f t="array" ref="L107">SUMPRODUCT(($B$4:$G$4=K107)*($A$5:$A$27=J107)*($B$5:$G$27))</f>
        <v>0</v>
      </c>
      <c r="M107">
        <v>4500</v>
      </c>
      <c r="N107">
        <v>15</v>
      </c>
      <c r="O107">
        <f t="shared" si="1"/>
        <v>4500</v>
      </c>
    </row>
    <row r="108" spans="10:15" x14ac:dyDescent="0.15">
      <c r="J108">
        <v>34</v>
      </c>
      <c r="K108">
        <v>2</v>
      </c>
      <c r="L108">
        <f t="array" ref="L108">SUMPRODUCT(($B$4:$G$4=K108)*($A$5:$A$27=J108)*($B$5:$G$27))</f>
        <v>0</v>
      </c>
      <c r="M108">
        <v>4500</v>
      </c>
      <c r="N108">
        <v>15</v>
      </c>
      <c r="O108">
        <f t="shared" si="1"/>
        <v>4500</v>
      </c>
    </row>
    <row r="109" spans="10:15" x14ac:dyDescent="0.15">
      <c r="J109">
        <v>35</v>
      </c>
      <c r="K109">
        <v>2</v>
      </c>
      <c r="L109">
        <f t="array" ref="L109">SUMPRODUCT(($B$4:$G$4=K109)*($A$5:$A$27=J109)*($B$5:$G$27))</f>
        <v>0</v>
      </c>
      <c r="M109">
        <v>4500</v>
      </c>
      <c r="N109">
        <v>15</v>
      </c>
      <c r="O109">
        <f t="shared" si="1"/>
        <v>4500</v>
      </c>
    </row>
    <row r="110" spans="10:15" x14ac:dyDescent="0.15">
      <c r="J110">
        <v>36</v>
      </c>
      <c r="K110">
        <v>2</v>
      </c>
      <c r="L110">
        <f t="array" ref="L110">SUMPRODUCT(($B$4:$G$4=K110)*($A$5:$A$27=J110)*($B$5:$G$27))</f>
        <v>0</v>
      </c>
      <c r="M110">
        <v>4500</v>
      </c>
      <c r="N110">
        <v>15</v>
      </c>
      <c r="O110">
        <f t="shared" si="1"/>
        <v>4500</v>
      </c>
    </row>
    <row r="111" spans="10:15" x14ac:dyDescent="0.15">
      <c r="J111">
        <v>37</v>
      </c>
      <c r="K111">
        <v>2</v>
      </c>
      <c r="L111">
        <f t="array" ref="L111">SUMPRODUCT(($B$4:$G$4=K111)*($A$5:$A$27=J111)*($B$5:$G$27))</f>
        <v>0</v>
      </c>
      <c r="M111">
        <v>4480</v>
      </c>
      <c r="N111">
        <v>15</v>
      </c>
      <c r="O111">
        <f t="shared" si="1"/>
        <v>4480</v>
      </c>
    </row>
    <row r="112" spans="10:15" x14ac:dyDescent="0.15">
      <c r="J112">
        <v>38</v>
      </c>
      <c r="K112">
        <v>2</v>
      </c>
      <c r="L112">
        <f t="array" ref="L112">SUMPRODUCT(($B$4:$G$4=K112)*($A$5:$A$27=J112)*($B$5:$G$27))</f>
        <v>0</v>
      </c>
      <c r="M112">
        <v>4480</v>
      </c>
      <c r="N112">
        <v>15</v>
      </c>
      <c r="O112">
        <f t="shared" si="1"/>
        <v>4480</v>
      </c>
    </row>
    <row r="113" spans="10:15" x14ac:dyDescent="0.15">
      <c r="J113">
        <v>39</v>
      </c>
      <c r="K113">
        <v>2</v>
      </c>
      <c r="L113">
        <f t="array" ref="L113">SUMPRODUCT(($B$4:$G$4=K113)*($A$5:$A$27=J113)*($B$5:$G$27))</f>
        <v>0</v>
      </c>
      <c r="M113">
        <v>4500</v>
      </c>
      <c r="N113">
        <v>15</v>
      </c>
      <c r="O113">
        <f t="shared" si="1"/>
        <v>4500</v>
      </c>
    </row>
    <row r="114" spans="10:15" x14ac:dyDescent="0.15">
      <c r="J114">
        <v>40</v>
      </c>
      <c r="K114">
        <v>2</v>
      </c>
      <c r="L114">
        <f t="array" ref="L114">SUMPRODUCT(($B$4:$G$4=K114)*($A$5:$A$27=J114)*($B$5:$G$27))</f>
        <v>0</v>
      </c>
      <c r="M114">
        <v>4500</v>
      </c>
      <c r="N114">
        <v>15</v>
      </c>
      <c r="O114">
        <f t="shared" si="1"/>
        <v>4500</v>
      </c>
    </row>
    <row r="115" spans="10:15" x14ac:dyDescent="0.15">
      <c r="J115">
        <v>41</v>
      </c>
      <c r="K115">
        <v>2</v>
      </c>
      <c r="L115">
        <f t="array" ref="L115">SUMPRODUCT(($B$4:$G$4=K115)*($A$5:$A$27=J115)*($B$5:$G$27))</f>
        <v>0</v>
      </c>
      <c r="M115">
        <v>4500</v>
      </c>
      <c r="N115">
        <v>15</v>
      </c>
      <c r="O115">
        <f t="shared" si="1"/>
        <v>4500</v>
      </c>
    </row>
    <row r="116" spans="10:15" x14ac:dyDescent="0.15">
      <c r="J116">
        <v>42</v>
      </c>
      <c r="K116">
        <v>2</v>
      </c>
      <c r="L116">
        <f t="array" ref="L116">SUMPRODUCT(($B$4:$G$4=K116)*($A$5:$A$27=J116)*($B$5:$G$27))</f>
        <v>0</v>
      </c>
      <c r="M116">
        <v>4500</v>
      </c>
      <c r="N116">
        <v>15</v>
      </c>
      <c r="O116">
        <f t="shared" si="1"/>
        <v>4500</v>
      </c>
    </row>
    <row r="117" spans="10:15" x14ac:dyDescent="0.15">
      <c r="J117">
        <v>43</v>
      </c>
      <c r="K117">
        <v>2</v>
      </c>
      <c r="L117">
        <f t="array" ref="L117">SUMPRODUCT(($B$4:$G$4=K117)*($A$5:$A$27=J117)*($B$5:$G$27))</f>
        <v>0</v>
      </c>
      <c r="M117">
        <v>9000</v>
      </c>
      <c r="N117">
        <v>26</v>
      </c>
      <c r="O117">
        <f t="shared" si="1"/>
        <v>9000</v>
      </c>
    </row>
    <row r="118" spans="10:15" x14ac:dyDescent="0.15">
      <c r="J118">
        <v>44</v>
      </c>
      <c r="K118">
        <v>2</v>
      </c>
      <c r="L118">
        <f t="array" ref="L118">SUMPRODUCT(($B$4:$G$4=K118)*($A$5:$A$27=J118)*($B$5:$G$27))</f>
        <v>0</v>
      </c>
      <c r="M118">
        <v>898</v>
      </c>
      <c r="N118">
        <v>10</v>
      </c>
      <c r="O118">
        <f t="shared" si="1"/>
        <v>898</v>
      </c>
    </row>
    <row r="119" spans="10:15" x14ac:dyDescent="0.15">
      <c r="J119">
        <v>45</v>
      </c>
      <c r="K119">
        <v>2</v>
      </c>
      <c r="L119">
        <f t="array" ref="L119">SUMPRODUCT(($B$4:$G$4=K119)*($A$5:$A$27=J119)*($B$5:$G$27))</f>
        <v>0</v>
      </c>
      <c r="M119">
        <v>898</v>
      </c>
      <c r="N119">
        <v>7</v>
      </c>
      <c r="O119">
        <f t="shared" si="1"/>
        <v>898</v>
      </c>
    </row>
    <row r="120" spans="10:15" x14ac:dyDescent="0.15">
      <c r="J120">
        <v>46</v>
      </c>
      <c r="K120">
        <v>2</v>
      </c>
      <c r="L120">
        <f t="array" ref="L120">SUMPRODUCT(($B$4:$G$4=K120)*($A$5:$A$27=J120)*($B$5:$G$27))</f>
        <v>0</v>
      </c>
      <c r="M120">
        <v>450</v>
      </c>
      <c r="N120">
        <v>3</v>
      </c>
      <c r="O120">
        <f t="shared" si="1"/>
        <v>450</v>
      </c>
    </row>
    <row r="121" spans="10:15" x14ac:dyDescent="0.15">
      <c r="J121">
        <v>47</v>
      </c>
      <c r="K121">
        <v>2</v>
      </c>
      <c r="L121">
        <f t="array" ref="L121">SUMPRODUCT(($B$4:$G$4=K121)*($A$5:$A$27=J121)*($B$5:$G$27))</f>
        <v>0</v>
      </c>
      <c r="M121">
        <v>448</v>
      </c>
      <c r="N121">
        <v>3</v>
      </c>
      <c r="O121">
        <f t="shared" si="1"/>
        <v>448</v>
      </c>
    </row>
    <row r="122" spans="10:15" x14ac:dyDescent="0.15">
      <c r="J122">
        <v>48</v>
      </c>
      <c r="K122">
        <v>2</v>
      </c>
      <c r="L122">
        <f t="array" ref="L122">SUMPRODUCT(($B$4:$G$4=K122)*($A$5:$A$27=J122)*($B$5:$G$27))</f>
        <v>0</v>
      </c>
      <c r="M122">
        <v>450</v>
      </c>
      <c r="N122">
        <v>2</v>
      </c>
      <c r="O122">
        <f t="shared" si="1"/>
        <v>450</v>
      </c>
    </row>
    <row r="123" spans="10:15" x14ac:dyDescent="0.15">
      <c r="J123">
        <v>49</v>
      </c>
      <c r="K123">
        <v>2</v>
      </c>
      <c r="L123">
        <f t="array" ref="L123">SUMPRODUCT(($B$4:$G$4=K123)*($A$5:$A$27=J123)*($B$5:$G$27))</f>
        <v>0</v>
      </c>
      <c r="M123">
        <v>448</v>
      </c>
      <c r="N123">
        <v>2</v>
      </c>
      <c r="O123">
        <f t="shared" si="1"/>
        <v>448</v>
      </c>
    </row>
    <row r="124" spans="10:15" x14ac:dyDescent="0.15">
      <c r="J124">
        <v>50</v>
      </c>
      <c r="K124">
        <v>2</v>
      </c>
      <c r="L124">
        <f t="array" ref="L124">SUMPRODUCT(($B$4:$G$4=K124)*($A$5:$A$27=J124)*($B$5:$G$27))</f>
        <v>0</v>
      </c>
      <c r="M124">
        <v>448</v>
      </c>
      <c r="N124">
        <v>2</v>
      </c>
      <c r="O124">
        <f t="shared" si="1"/>
        <v>448</v>
      </c>
    </row>
    <row r="125" spans="10:15" x14ac:dyDescent="0.15">
      <c r="J125">
        <v>51</v>
      </c>
      <c r="K125">
        <v>2</v>
      </c>
      <c r="L125">
        <f t="array" ref="L125">SUMPRODUCT(($B$4:$G$4=K125)*($A$5:$A$27=J125)*($B$5:$G$27))</f>
        <v>0</v>
      </c>
      <c r="M125">
        <v>450</v>
      </c>
      <c r="N125">
        <v>2</v>
      </c>
      <c r="O125">
        <f t="shared" si="1"/>
        <v>450</v>
      </c>
    </row>
    <row r="126" spans="10:15" x14ac:dyDescent="0.15">
      <c r="J126">
        <v>52</v>
      </c>
      <c r="K126">
        <v>2</v>
      </c>
      <c r="L126">
        <f t="array" ref="L126">SUMPRODUCT(($B$4:$G$4=K126)*($A$5:$A$27=J126)*($B$5:$G$27))</f>
        <v>0</v>
      </c>
      <c r="M126">
        <v>448</v>
      </c>
      <c r="N126">
        <v>2</v>
      </c>
      <c r="O126">
        <f t="shared" si="1"/>
        <v>448</v>
      </c>
    </row>
    <row r="127" spans="10:15" x14ac:dyDescent="0.15">
      <c r="J127">
        <v>53</v>
      </c>
      <c r="K127">
        <v>2</v>
      </c>
      <c r="L127">
        <f t="array" ref="L127">SUMPRODUCT(($B$4:$G$4=K127)*($A$5:$A$27=J127)*($B$5:$G$27))</f>
        <v>0</v>
      </c>
      <c r="M127">
        <v>450</v>
      </c>
      <c r="N127">
        <v>2</v>
      </c>
      <c r="O127">
        <f t="shared" si="1"/>
        <v>450</v>
      </c>
    </row>
    <row r="128" spans="10:15" x14ac:dyDescent="0.15">
      <c r="J128">
        <v>54</v>
      </c>
      <c r="K128">
        <v>2</v>
      </c>
      <c r="L128">
        <f t="array" ref="L128">SUMPRODUCT(($B$4:$G$4=K128)*($A$5:$A$27=J128)*($B$5:$G$27))</f>
        <v>0</v>
      </c>
      <c r="M128">
        <v>448</v>
      </c>
      <c r="N128">
        <v>2</v>
      </c>
      <c r="O128">
        <f t="shared" si="1"/>
        <v>448</v>
      </c>
    </row>
    <row r="129" spans="10:15" x14ac:dyDescent="0.15">
      <c r="J129">
        <v>55</v>
      </c>
      <c r="K129">
        <v>2</v>
      </c>
      <c r="L129">
        <f t="array" ref="L129">SUMPRODUCT(($B$4:$G$4=K129)*($A$5:$A$27=J129)*($B$5:$G$27))</f>
        <v>0</v>
      </c>
      <c r="M129">
        <v>448</v>
      </c>
      <c r="N129">
        <v>2</v>
      </c>
      <c r="O129">
        <f t="shared" si="1"/>
        <v>448</v>
      </c>
    </row>
    <row r="130" spans="10:15" x14ac:dyDescent="0.15">
      <c r="J130">
        <v>56</v>
      </c>
      <c r="K130">
        <v>2</v>
      </c>
      <c r="L130">
        <f t="array" ref="L130">SUMPRODUCT(($B$4:$G$4=K130)*($A$5:$A$27=J130)*($B$5:$G$27))</f>
        <v>0</v>
      </c>
      <c r="M130">
        <v>450</v>
      </c>
      <c r="N130">
        <v>2</v>
      </c>
      <c r="O130">
        <f t="shared" si="1"/>
        <v>450</v>
      </c>
    </row>
    <row r="131" spans="10:15" x14ac:dyDescent="0.15">
      <c r="J131">
        <v>57</v>
      </c>
      <c r="K131">
        <v>2</v>
      </c>
      <c r="L131">
        <f t="array" ref="L131">SUMPRODUCT(($B$4:$G$4=K131)*($A$5:$A$27=J131)*($B$5:$G$27))</f>
        <v>0</v>
      </c>
      <c r="M131">
        <v>450</v>
      </c>
      <c r="N131">
        <v>2</v>
      </c>
      <c r="O131">
        <f t="shared" si="1"/>
        <v>450</v>
      </c>
    </row>
    <row r="132" spans="10:15" x14ac:dyDescent="0.15">
      <c r="J132">
        <v>58</v>
      </c>
      <c r="K132">
        <v>2</v>
      </c>
      <c r="L132">
        <f t="array" ref="L132">SUMPRODUCT(($B$4:$G$4=K132)*($A$5:$A$27=J132)*($B$5:$G$27))</f>
        <v>0</v>
      </c>
      <c r="M132">
        <v>448</v>
      </c>
      <c r="N132">
        <v>2</v>
      </c>
      <c r="O132">
        <f t="shared" si="1"/>
        <v>448</v>
      </c>
    </row>
    <row r="133" spans="10:15" x14ac:dyDescent="0.15">
      <c r="J133">
        <v>59</v>
      </c>
      <c r="K133">
        <v>2</v>
      </c>
      <c r="L133">
        <f t="array" ref="L133">SUMPRODUCT(($B$4:$G$4=K133)*($A$5:$A$27=J133)*($B$5:$G$27))</f>
        <v>0</v>
      </c>
      <c r="M133">
        <v>448</v>
      </c>
      <c r="N133">
        <v>2</v>
      </c>
      <c r="O133">
        <f t="shared" si="1"/>
        <v>448</v>
      </c>
    </row>
    <row r="134" spans="10:15" x14ac:dyDescent="0.15">
      <c r="J134">
        <v>60</v>
      </c>
      <c r="K134">
        <v>2</v>
      </c>
      <c r="L134">
        <f t="array" ref="L134">SUMPRODUCT(($B$4:$G$4=K134)*($A$5:$A$27=J134)*($B$5:$G$27))</f>
        <v>0</v>
      </c>
      <c r="M134">
        <v>450</v>
      </c>
      <c r="N134">
        <v>2</v>
      </c>
      <c r="O134">
        <f t="shared" ref="O134:O197" si="2">INT(IF(L134=0,M134,MAX(5000,N134*1000)+M134+K134*3000))</f>
        <v>450</v>
      </c>
    </row>
    <row r="135" spans="10:15" x14ac:dyDescent="0.15">
      <c r="J135">
        <v>61</v>
      </c>
      <c r="K135">
        <v>2</v>
      </c>
      <c r="L135">
        <f t="array" ref="L135">SUMPRODUCT(($B$4:$G$4=K135)*($A$5:$A$27=J135)*($B$5:$G$27))</f>
        <v>0</v>
      </c>
      <c r="M135">
        <v>450</v>
      </c>
      <c r="N135">
        <v>2</v>
      </c>
      <c r="O135">
        <f t="shared" si="2"/>
        <v>450</v>
      </c>
    </row>
    <row r="136" spans="10:15" x14ac:dyDescent="0.15">
      <c r="J136">
        <v>62</v>
      </c>
      <c r="K136">
        <v>2</v>
      </c>
      <c r="L136">
        <f t="array" ref="L136">SUMPRODUCT(($B$4:$G$4=K136)*($A$5:$A$27=J136)*($B$5:$G$27))</f>
        <v>0</v>
      </c>
      <c r="M136">
        <v>450</v>
      </c>
      <c r="N136">
        <v>2</v>
      </c>
      <c r="O136">
        <f t="shared" si="2"/>
        <v>450</v>
      </c>
    </row>
    <row r="137" spans="10:15" x14ac:dyDescent="0.15">
      <c r="J137">
        <v>63</v>
      </c>
      <c r="K137">
        <v>2</v>
      </c>
      <c r="L137">
        <f t="array" ref="L137">SUMPRODUCT(($B$4:$G$4=K137)*($A$5:$A$27=J137)*($B$5:$G$27))</f>
        <v>0</v>
      </c>
      <c r="M137">
        <v>448</v>
      </c>
      <c r="N137">
        <v>2</v>
      </c>
      <c r="O137">
        <f t="shared" si="2"/>
        <v>448</v>
      </c>
    </row>
    <row r="138" spans="10:15" x14ac:dyDescent="0.15">
      <c r="J138">
        <v>64</v>
      </c>
      <c r="K138">
        <v>2</v>
      </c>
      <c r="L138">
        <f t="array" ref="L138">SUMPRODUCT(($B$4:$G$4=K138)*($A$5:$A$27=J138)*($B$5:$G$27))</f>
        <v>0</v>
      </c>
      <c r="M138">
        <v>450</v>
      </c>
      <c r="N138">
        <v>2</v>
      </c>
      <c r="O138">
        <f t="shared" si="2"/>
        <v>450</v>
      </c>
    </row>
    <row r="139" spans="10:15" x14ac:dyDescent="0.15">
      <c r="J139">
        <v>65</v>
      </c>
      <c r="K139">
        <v>2</v>
      </c>
      <c r="L139">
        <f t="array" ref="L139">SUMPRODUCT(($B$4:$G$4=K139)*($A$5:$A$27=J139)*($B$5:$G$27))</f>
        <v>0</v>
      </c>
      <c r="M139">
        <v>450</v>
      </c>
      <c r="N139">
        <v>2</v>
      </c>
      <c r="O139">
        <f t="shared" si="2"/>
        <v>450</v>
      </c>
    </row>
    <row r="140" spans="10:15" x14ac:dyDescent="0.15">
      <c r="J140">
        <v>66</v>
      </c>
      <c r="K140">
        <v>2</v>
      </c>
      <c r="L140">
        <f t="array" ref="L140">SUMPRODUCT(($B$4:$G$4=K140)*($A$5:$A$27=J140)*($B$5:$G$27))</f>
        <v>0</v>
      </c>
      <c r="M140">
        <v>448</v>
      </c>
      <c r="N140">
        <v>2</v>
      </c>
      <c r="O140">
        <f t="shared" si="2"/>
        <v>448</v>
      </c>
    </row>
    <row r="141" spans="10:15" x14ac:dyDescent="0.15">
      <c r="J141">
        <v>67</v>
      </c>
      <c r="K141">
        <v>2</v>
      </c>
      <c r="L141">
        <f t="array" ref="L141">SUMPRODUCT(($B$4:$G$4=K141)*($A$5:$A$27=J141)*($B$5:$G$27))</f>
        <v>0</v>
      </c>
      <c r="M141">
        <v>450</v>
      </c>
      <c r="N141">
        <v>2</v>
      </c>
      <c r="O141">
        <f t="shared" si="2"/>
        <v>450</v>
      </c>
    </row>
    <row r="142" spans="10:15" x14ac:dyDescent="0.15">
      <c r="J142">
        <v>68</v>
      </c>
      <c r="K142">
        <v>2</v>
      </c>
      <c r="L142">
        <f t="array" ref="L142">SUMPRODUCT(($B$4:$G$4=K142)*($A$5:$A$27=J142)*($B$5:$G$27))</f>
        <v>0</v>
      </c>
      <c r="M142">
        <v>450</v>
      </c>
      <c r="N142">
        <v>2</v>
      </c>
      <c r="O142">
        <f t="shared" si="2"/>
        <v>450</v>
      </c>
    </row>
    <row r="143" spans="10:15" x14ac:dyDescent="0.15">
      <c r="J143">
        <v>69</v>
      </c>
      <c r="K143">
        <v>2</v>
      </c>
      <c r="L143">
        <f t="array" ref="L143">SUMPRODUCT(($B$4:$G$4=K143)*($A$5:$A$27=J143)*($B$5:$G$27))</f>
        <v>0</v>
      </c>
      <c r="M143">
        <v>450</v>
      </c>
      <c r="N143">
        <v>2</v>
      </c>
      <c r="O143">
        <f t="shared" si="2"/>
        <v>450</v>
      </c>
    </row>
    <row r="144" spans="10:15" x14ac:dyDescent="0.15">
      <c r="J144">
        <v>70</v>
      </c>
      <c r="K144">
        <v>2</v>
      </c>
      <c r="L144">
        <f t="array" ref="L144">SUMPRODUCT(($B$4:$G$4=K144)*($A$5:$A$27=J144)*($B$5:$G$27))</f>
        <v>0</v>
      </c>
      <c r="M144">
        <v>448</v>
      </c>
      <c r="N144">
        <v>2</v>
      </c>
      <c r="O144">
        <f t="shared" si="2"/>
        <v>448</v>
      </c>
    </row>
    <row r="145" spans="10:15" x14ac:dyDescent="0.15">
      <c r="J145">
        <v>1</v>
      </c>
      <c r="K145">
        <v>3</v>
      </c>
      <c r="L145">
        <f t="array" ref="L145">SUMPRODUCT(($B$4:$G$4=K145)*($A$5:$A$27=J145)*($B$5:$G$27))</f>
        <v>3000002</v>
      </c>
      <c r="M145">
        <v>8100</v>
      </c>
      <c r="N145">
        <v>15</v>
      </c>
      <c r="O145">
        <f t="shared" si="2"/>
        <v>32100</v>
      </c>
    </row>
    <row r="146" spans="10:15" x14ac:dyDescent="0.15">
      <c r="J146">
        <v>2</v>
      </c>
      <c r="K146">
        <v>3</v>
      </c>
      <c r="L146">
        <f t="array" ref="L146">SUMPRODUCT(($B$4:$G$4=K146)*($A$5:$A$27=J146)*($B$5:$G$27))</f>
        <v>3000005</v>
      </c>
      <c r="M146">
        <v>8070</v>
      </c>
      <c r="N146">
        <v>51</v>
      </c>
      <c r="O146">
        <f t="shared" si="2"/>
        <v>68070</v>
      </c>
    </row>
    <row r="147" spans="10:15" x14ac:dyDescent="0.15">
      <c r="J147">
        <v>3</v>
      </c>
      <c r="K147">
        <v>3</v>
      </c>
      <c r="L147">
        <f t="array" ref="L147">SUMPRODUCT(($B$4:$G$4=K147)*($A$5:$A$27=J147)*($B$5:$G$27))</f>
        <v>3000008</v>
      </c>
      <c r="M147">
        <v>8100</v>
      </c>
      <c r="N147">
        <v>72</v>
      </c>
      <c r="O147">
        <f t="shared" si="2"/>
        <v>89100</v>
      </c>
    </row>
    <row r="148" spans="10:15" x14ac:dyDescent="0.15">
      <c r="J148">
        <v>4</v>
      </c>
      <c r="K148">
        <v>3</v>
      </c>
      <c r="L148">
        <f t="array" ref="L148">SUMPRODUCT(($B$4:$G$4=K148)*($A$5:$A$27=J148)*($B$5:$G$27))</f>
        <v>3000014</v>
      </c>
      <c r="M148">
        <v>8070</v>
      </c>
      <c r="N148">
        <v>59</v>
      </c>
      <c r="O148">
        <f t="shared" si="2"/>
        <v>76070</v>
      </c>
    </row>
    <row r="149" spans="10:15" x14ac:dyDescent="0.15">
      <c r="J149">
        <v>5</v>
      </c>
      <c r="K149">
        <v>3</v>
      </c>
      <c r="L149">
        <f t="array" ref="L149">SUMPRODUCT(($B$4:$G$4=K149)*($A$5:$A$27=J149)*($B$5:$G$27))</f>
        <v>3000017</v>
      </c>
      <c r="M149">
        <v>8100</v>
      </c>
      <c r="N149">
        <v>76</v>
      </c>
      <c r="O149">
        <f t="shared" si="2"/>
        <v>93100</v>
      </c>
    </row>
    <row r="150" spans="10:15" x14ac:dyDescent="0.15">
      <c r="J150">
        <v>6</v>
      </c>
      <c r="K150">
        <v>3</v>
      </c>
      <c r="L150">
        <f t="array" ref="L150">SUMPRODUCT(($B$4:$G$4=K150)*($A$5:$A$27=J150)*($B$5:$G$27))</f>
        <v>3000023</v>
      </c>
      <c r="M150">
        <v>8100</v>
      </c>
      <c r="N150">
        <v>65</v>
      </c>
      <c r="O150">
        <f t="shared" si="2"/>
        <v>82100</v>
      </c>
    </row>
    <row r="151" spans="10:15" x14ac:dyDescent="0.15">
      <c r="J151">
        <v>7</v>
      </c>
      <c r="K151">
        <v>3</v>
      </c>
      <c r="L151">
        <f t="array" ref="L151">SUMPRODUCT(($B$4:$G$4=K151)*($A$5:$A$27=J151)*($B$5:$G$27))</f>
        <v>3000029</v>
      </c>
      <c r="M151">
        <v>8070</v>
      </c>
      <c r="N151">
        <v>40</v>
      </c>
      <c r="O151">
        <f t="shared" si="2"/>
        <v>57070</v>
      </c>
    </row>
    <row r="152" spans="10:15" x14ac:dyDescent="0.15">
      <c r="J152">
        <v>8</v>
      </c>
      <c r="K152">
        <v>3</v>
      </c>
      <c r="L152">
        <f t="array" ref="L152">SUMPRODUCT(($B$4:$G$4=K152)*($A$5:$A$27=J152)*($B$5:$G$27))</f>
        <v>3000032</v>
      </c>
      <c r="M152">
        <v>8100</v>
      </c>
      <c r="N152">
        <v>15</v>
      </c>
      <c r="O152">
        <f t="shared" si="2"/>
        <v>32100</v>
      </c>
    </row>
    <row r="153" spans="10:15" x14ac:dyDescent="0.15">
      <c r="J153">
        <v>9</v>
      </c>
      <c r="K153">
        <v>3</v>
      </c>
      <c r="L153">
        <f t="array" ref="L153">SUMPRODUCT(($B$4:$G$4=K153)*($A$5:$A$27=J153)*($B$5:$G$27))</f>
        <v>3000035</v>
      </c>
      <c r="M153">
        <v>810</v>
      </c>
      <c r="N153">
        <v>6</v>
      </c>
      <c r="O153">
        <f t="shared" si="2"/>
        <v>15810</v>
      </c>
    </row>
    <row r="154" spans="10:15" x14ac:dyDescent="0.15">
      <c r="J154">
        <v>10</v>
      </c>
      <c r="K154">
        <v>3</v>
      </c>
      <c r="L154">
        <f t="array" ref="L154">SUMPRODUCT(($B$4:$G$4=K154)*($A$5:$A$27=J154)*($B$5:$G$27))</f>
        <v>3000038</v>
      </c>
      <c r="M154">
        <v>8100</v>
      </c>
      <c r="N154">
        <v>37</v>
      </c>
      <c r="O154">
        <f t="shared" si="2"/>
        <v>54100</v>
      </c>
    </row>
    <row r="155" spans="10:15" x14ac:dyDescent="0.15">
      <c r="J155">
        <v>11</v>
      </c>
      <c r="K155">
        <v>3</v>
      </c>
      <c r="L155">
        <f t="array" ref="L155">SUMPRODUCT(($B$4:$G$4=K155)*($A$5:$A$27=J155)*($B$5:$G$27))</f>
        <v>3000041</v>
      </c>
      <c r="M155">
        <v>8100</v>
      </c>
      <c r="N155">
        <v>15</v>
      </c>
      <c r="O155">
        <f t="shared" si="2"/>
        <v>32100</v>
      </c>
    </row>
    <row r="156" spans="10:15" x14ac:dyDescent="0.15">
      <c r="J156">
        <v>12</v>
      </c>
      <c r="K156">
        <v>3</v>
      </c>
      <c r="L156">
        <f t="array" ref="L156">SUMPRODUCT(($B$4:$G$4=K156)*($A$5:$A$27=J156)*($B$5:$G$27))</f>
        <v>3000044</v>
      </c>
      <c r="M156">
        <v>810</v>
      </c>
      <c r="N156">
        <v>6</v>
      </c>
      <c r="O156">
        <f t="shared" si="2"/>
        <v>15810</v>
      </c>
    </row>
    <row r="157" spans="10:15" x14ac:dyDescent="0.15">
      <c r="J157">
        <v>13</v>
      </c>
      <c r="K157">
        <v>3</v>
      </c>
      <c r="L157">
        <f t="array" ref="L157">SUMPRODUCT(($B$4:$G$4=K157)*($A$5:$A$27=J157)*($B$5:$G$27))</f>
        <v>3000047</v>
      </c>
      <c r="M157">
        <v>8100</v>
      </c>
      <c r="N157">
        <v>21</v>
      </c>
      <c r="O157">
        <f t="shared" si="2"/>
        <v>38100</v>
      </c>
    </row>
    <row r="158" spans="10:15" x14ac:dyDescent="0.15">
      <c r="J158">
        <v>14</v>
      </c>
      <c r="K158">
        <v>3</v>
      </c>
      <c r="L158">
        <f t="array" ref="L158">SUMPRODUCT(($B$4:$G$4=K158)*($A$5:$A$27=J158)*($B$5:$G$27))</f>
        <v>3000050</v>
      </c>
      <c r="M158">
        <v>810</v>
      </c>
      <c r="N158">
        <v>6</v>
      </c>
      <c r="O158">
        <f t="shared" si="2"/>
        <v>15810</v>
      </c>
    </row>
    <row r="159" spans="10:15" x14ac:dyDescent="0.15">
      <c r="J159">
        <v>15</v>
      </c>
      <c r="K159">
        <v>3</v>
      </c>
      <c r="L159">
        <f t="array" ref="L159">SUMPRODUCT(($B$4:$G$4=K159)*($A$5:$A$27=J159)*($B$5:$G$27))</f>
        <v>3000053</v>
      </c>
      <c r="M159">
        <v>8070</v>
      </c>
      <c r="N159">
        <v>15</v>
      </c>
      <c r="O159">
        <f t="shared" si="2"/>
        <v>32070</v>
      </c>
    </row>
    <row r="160" spans="10:15" x14ac:dyDescent="0.15">
      <c r="J160">
        <v>16</v>
      </c>
      <c r="K160">
        <v>3</v>
      </c>
      <c r="L160">
        <f t="array" ref="L160">SUMPRODUCT(($B$4:$G$4=K160)*($A$5:$A$27=J160)*($B$5:$G$27))</f>
        <v>3000056</v>
      </c>
      <c r="M160">
        <v>8100</v>
      </c>
      <c r="N160">
        <v>37</v>
      </c>
      <c r="O160">
        <f t="shared" si="2"/>
        <v>54100</v>
      </c>
    </row>
    <row r="161" spans="10:15" x14ac:dyDescent="0.15">
      <c r="J161">
        <v>17</v>
      </c>
      <c r="K161">
        <v>3</v>
      </c>
      <c r="L161">
        <f t="array" ref="L161">SUMPRODUCT(($B$4:$G$4=K161)*($A$5:$A$27=J161)*($B$5:$G$27))</f>
        <v>3000059</v>
      </c>
      <c r="M161">
        <v>8070</v>
      </c>
      <c r="N161">
        <v>21</v>
      </c>
      <c r="O161">
        <f t="shared" si="2"/>
        <v>38070</v>
      </c>
    </row>
    <row r="162" spans="10:15" x14ac:dyDescent="0.15">
      <c r="J162">
        <v>18</v>
      </c>
      <c r="K162">
        <v>3</v>
      </c>
      <c r="L162">
        <f t="array" ref="L162">SUMPRODUCT(($B$4:$G$4=K162)*($A$5:$A$27=J162)*($B$5:$G$27))</f>
        <v>3000062</v>
      </c>
      <c r="M162">
        <v>8100</v>
      </c>
      <c r="N162">
        <v>32</v>
      </c>
      <c r="O162">
        <f t="shared" si="2"/>
        <v>49100</v>
      </c>
    </row>
    <row r="163" spans="10:15" x14ac:dyDescent="0.15">
      <c r="J163">
        <v>19</v>
      </c>
      <c r="K163">
        <v>3</v>
      </c>
      <c r="L163">
        <f t="array" ref="L163">SUMPRODUCT(($B$4:$G$4=K163)*($A$5:$A$27=J163)*($B$5:$G$27))</f>
        <v>3000065</v>
      </c>
      <c r="M163">
        <v>810</v>
      </c>
      <c r="N163">
        <v>2</v>
      </c>
      <c r="O163">
        <f t="shared" si="2"/>
        <v>14810</v>
      </c>
    </row>
    <row r="164" spans="10:15" x14ac:dyDescent="0.15">
      <c r="J164">
        <v>20</v>
      </c>
      <c r="K164">
        <v>3</v>
      </c>
      <c r="L164">
        <f t="array" ref="L164">SUMPRODUCT(($B$4:$G$4=K164)*($A$5:$A$27=J164)*($B$5:$G$27))</f>
        <v>3000068</v>
      </c>
      <c r="M164">
        <v>807</v>
      </c>
      <c r="N164">
        <v>2</v>
      </c>
      <c r="O164">
        <f t="shared" si="2"/>
        <v>14807</v>
      </c>
    </row>
    <row r="165" spans="10:15" x14ac:dyDescent="0.15">
      <c r="J165">
        <v>21</v>
      </c>
      <c r="K165">
        <v>3</v>
      </c>
      <c r="L165">
        <f t="array" ref="L165">SUMPRODUCT(($B$4:$G$4=K165)*($A$5:$A$27=J165)*($B$5:$G$27))</f>
        <v>3000071</v>
      </c>
      <c r="M165">
        <v>807</v>
      </c>
      <c r="N165">
        <v>3</v>
      </c>
      <c r="O165">
        <f t="shared" si="2"/>
        <v>14807</v>
      </c>
    </row>
    <row r="166" spans="10:15" x14ac:dyDescent="0.15">
      <c r="J166">
        <v>22</v>
      </c>
      <c r="K166">
        <v>3</v>
      </c>
      <c r="L166">
        <f t="array" ref="L166">SUMPRODUCT(($B$4:$G$4=K166)*($A$5:$A$27=J166)*($B$5:$G$27))</f>
        <v>3000074</v>
      </c>
      <c r="M166">
        <v>810</v>
      </c>
      <c r="N166">
        <v>2</v>
      </c>
      <c r="O166">
        <f t="shared" si="2"/>
        <v>14810</v>
      </c>
    </row>
    <row r="167" spans="10:15" x14ac:dyDescent="0.15">
      <c r="J167">
        <v>23</v>
      </c>
      <c r="K167">
        <v>3</v>
      </c>
      <c r="L167">
        <f t="array" ref="L167">SUMPRODUCT(($B$4:$G$4=K167)*($A$5:$A$27=J167)*($B$5:$G$27))</f>
        <v>3000077</v>
      </c>
      <c r="M167">
        <v>807</v>
      </c>
      <c r="N167">
        <v>2</v>
      </c>
      <c r="O167">
        <f t="shared" si="2"/>
        <v>14807</v>
      </c>
    </row>
    <row r="168" spans="10:15" x14ac:dyDescent="0.15">
      <c r="J168">
        <v>24</v>
      </c>
      <c r="K168">
        <v>3</v>
      </c>
      <c r="L168">
        <f t="array" ref="L168">SUMPRODUCT(($B$4:$G$4=K168)*($A$5:$A$27=J168)*($B$5:$G$27))</f>
        <v>0</v>
      </c>
      <c r="M168">
        <v>16170</v>
      </c>
      <c r="N168">
        <v>33</v>
      </c>
      <c r="O168">
        <f t="shared" si="2"/>
        <v>16170</v>
      </c>
    </row>
    <row r="169" spans="10:15" x14ac:dyDescent="0.15">
      <c r="J169">
        <v>25</v>
      </c>
      <c r="K169">
        <v>3</v>
      </c>
      <c r="L169">
        <f t="array" ref="L169">SUMPRODUCT(($B$4:$G$4=K169)*($A$5:$A$27=J169)*($B$5:$G$27))</f>
        <v>0</v>
      </c>
      <c r="M169">
        <v>16200</v>
      </c>
      <c r="N169">
        <v>34</v>
      </c>
      <c r="O169">
        <f t="shared" si="2"/>
        <v>16200</v>
      </c>
    </row>
    <row r="170" spans="10:15" x14ac:dyDescent="0.15">
      <c r="J170">
        <v>26</v>
      </c>
      <c r="K170">
        <v>3</v>
      </c>
      <c r="L170">
        <f t="array" ref="L170">SUMPRODUCT(($B$4:$G$4=K170)*($A$5:$A$27=J170)*($B$5:$G$27))</f>
        <v>0</v>
      </c>
      <c r="M170">
        <v>16170</v>
      </c>
      <c r="N170">
        <v>33</v>
      </c>
      <c r="O170">
        <f t="shared" si="2"/>
        <v>16170</v>
      </c>
    </row>
    <row r="171" spans="10:15" x14ac:dyDescent="0.15">
      <c r="J171">
        <v>27</v>
      </c>
      <c r="K171">
        <v>3</v>
      </c>
      <c r="L171">
        <f t="array" ref="L171">SUMPRODUCT(($B$4:$G$4=K171)*($A$5:$A$27=J171)*($B$5:$G$27))</f>
        <v>0</v>
      </c>
      <c r="M171">
        <v>16200</v>
      </c>
      <c r="N171">
        <v>23</v>
      </c>
      <c r="O171">
        <f t="shared" si="2"/>
        <v>16200</v>
      </c>
    </row>
    <row r="172" spans="10:15" x14ac:dyDescent="0.15">
      <c r="J172">
        <v>28</v>
      </c>
      <c r="K172">
        <v>3</v>
      </c>
      <c r="L172">
        <f t="array" ref="L172">SUMPRODUCT(($B$4:$G$4=K172)*($A$5:$A$27=J172)*($B$5:$G$27))</f>
        <v>0</v>
      </c>
      <c r="M172">
        <v>8910</v>
      </c>
      <c r="N172">
        <v>26</v>
      </c>
      <c r="O172">
        <f t="shared" si="2"/>
        <v>8910</v>
      </c>
    </row>
    <row r="173" spans="10:15" x14ac:dyDescent="0.15">
      <c r="J173">
        <v>29</v>
      </c>
      <c r="K173">
        <v>3</v>
      </c>
      <c r="L173">
        <f t="array" ref="L173">SUMPRODUCT(($B$4:$G$4=K173)*($A$5:$A$27=J173)*($B$5:$G$27))</f>
        <v>0</v>
      </c>
      <c r="M173">
        <v>8910</v>
      </c>
      <c r="N173">
        <v>26</v>
      </c>
      <c r="O173">
        <f t="shared" si="2"/>
        <v>8910</v>
      </c>
    </row>
    <row r="174" spans="10:15" x14ac:dyDescent="0.15">
      <c r="J174">
        <v>30</v>
      </c>
      <c r="K174">
        <v>3</v>
      </c>
      <c r="L174">
        <f t="array" ref="L174">SUMPRODUCT(($B$4:$G$4=K174)*($A$5:$A$27=J174)*($B$5:$G$27))</f>
        <v>0</v>
      </c>
      <c r="M174">
        <v>8877</v>
      </c>
      <c r="N174">
        <v>26</v>
      </c>
      <c r="O174">
        <f t="shared" si="2"/>
        <v>8877</v>
      </c>
    </row>
    <row r="175" spans="10:15" x14ac:dyDescent="0.15">
      <c r="J175">
        <v>31</v>
      </c>
      <c r="K175">
        <v>3</v>
      </c>
      <c r="L175">
        <f t="array" ref="L175">SUMPRODUCT(($B$4:$G$4=K175)*($A$5:$A$27=J175)*($B$5:$G$27))</f>
        <v>0</v>
      </c>
      <c r="M175">
        <v>8070</v>
      </c>
      <c r="N175">
        <v>15</v>
      </c>
      <c r="O175">
        <f t="shared" si="2"/>
        <v>8070</v>
      </c>
    </row>
    <row r="176" spans="10:15" x14ac:dyDescent="0.15">
      <c r="J176">
        <v>32</v>
      </c>
      <c r="K176">
        <v>3</v>
      </c>
      <c r="L176">
        <f t="array" ref="L176">SUMPRODUCT(($B$4:$G$4=K176)*($A$5:$A$27=J176)*($B$5:$G$27))</f>
        <v>0</v>
      </c>
      <c r="M176">
        <v>8070</v>
      </c>
      <c r="N176">
        <v>15</v>
      </c>
      <c r="O176">
        <f t="shared" si="2"/>
        <v>8070</v>
      </c>
    </row>
    <row r="177" spans="10:15" x14ac:dyDescent="0.15">
      <c r="J177">
        <v>33</v>
      </c>
      <c r="K177">
        <v>3</v>
      </c>
      <c r="L177">
        <f t="array" ref="L177">SUMPRODUCT(($B$4:$G$4=K177)*($A$5:$A$27=J177)*($B$5:$G$27))</f>
        <v>0</v>
      </c>
      <c r="M177">
        <v>8100</v>
      </c>
      <c r="N177">
        <v>15</v>
      </c>
      <c r="O177">
        <f t="shared" si="2"/>
        <v>8100</v>
      </c>
    </row>
    <row r="178" spans="10:15" x14ac:dyDescent="0.15">
      <c r="J178">
        <v>34</v>
      </c>
      <c r="K178">
        <v>3</v>
      </c>
      <c r="L178">
        <f t="array" ref="L178">SUMPRODUCT(($B$4:$G$4=K178)*($A$5:$A$27=J178)*($B$5:$G$27))</f>
        <v>0</v>
      </c>
      <c r="M178">
        <v>8100</v>
      </c>
      <c r="N178">
        <v>15</v>
      </c>
      <c r="O178">
        <f t="shared" si="2"/>
        <v>8100</v>
      </c>
    </row>
    <row r="179" spans="10:15" x14ac:dyDescent="0.15">
      <c r="J179">
        <v>35</v>
      </c>
      <c r="K179">
        <v>3</v>
      </c>
      <c r="L179">
        <f t="array" ref="L179">SUMPRODUCT(($B$4:$G$4=K179)*($A$5:$A$27=J179)*($B$5:$G$27))</f>
        <v>0</v>
      </c>
      <c r="M179">
        <v>8100</v>
      </c>
      <c r="N179">
        <v>15</v>
      </c>
      <c r="O179">
        <f t="shared" si="2"/>
        <v>8100</v>
      </c>
    </row>
    <row r="180" spans="10:15" x14ac:dyDescent="0.15">
      <c r="J180">
        <v>36</v>
      </c>
      <c r="K180">
        <v>3</v>
      </c>
      <c r="L180">
        <f t="array" ref="L180">SUMPRODUCT(($B$4:$G$4=K180)*($A$5:$A$27=J180)*($B$5:$G$27))</f>
        <v>0</v>
      </c>
      <c r="M180">
        <v>8100</v>
      </c>
      <c r="N180">
        <v>15</v>
      </c>
      <c r="O180">
        <f t="shared" si="2"/>
        <v>8100</v>
      </c>
    </row>
    <row r="181" spans="10:15" x14ac:dyDescent="0.15">
      <c r="J181">
        <v>37</v>
      </c>
      <c r="K181">
        <v>3</v>
      </c>
      <c r="L181">
        <f t="array" ref="L181">SUMPRODUCT(($B$4:$G$4=K181)*($A$5:$A$27=J181)*($B$5:$G$27))</f>
        <v>0</v>
      </c>
      <c r="M181">
        <v>8070</v>
      </c>
      <c r="N181">
        <v>15</v>
      </c>
      <c r="O181">
        <f t="shared" si="2"/>
        <v>8070</v>
      </c>
    </row>
    <row r="182" spans="10:15" x14ac:dyDescent="0.15">
      <c r="J182">
        <v>38</v>
      </c>
      <c r="K182">
        <v>3</v>
      </c>
      <c r="L182">
        <f t="array" ref="L182">SUMPRODUCT(($B$4:$G$4=K182)*($A$5:$A$27=J182)*($B$5:$G$27))</f>
        <v>0</v>
      </c>
      <c r="M182">
        <v>8070</v>
      </c>
      <c r="N182">
        <v>15</v>
      </c>
      <c r="O182">
        <f t="shared" si="2"/>
        <v>8070</v>
      </c>
    </row>
    <row r="183" spans="10:15" x14ac:dyDescent="0.15">
      <c r="J183">
        <v>39</v>
      </c>
      <c r="K183">
        <v>3</v>
      </c>
      <c r="L183">
        <f t="array" ref="L183">SUMPRODUCT(($B$4:$G$4=K183)*($A$5:$A$27=J183)*($B$5:$G$27))</f>
        <v>0</v>
      </c>
      <c r="M183">
        <v>8100</v>
      </c>
      <c r="N183">
        <v>15</v>
      </c>
      <c r="O183">
        <f t="shared" si="2"/>
        <v>8100</v>
      </c>
    </row>
    <row r="184" spans="10:15" x14ac:dyDescent="0.15">
      <c r="J184">
        <v>40</v>
      </c>
      <c r="K184">
        <v>3</v>
      </c>
      <c r="L184">
        <f t="array" ref="L184">SUMPRODUCT(($B$4:$G$4=K184)*($A$5:$A$27=J184)*($B$5:$G$27))</f>
        <v>0</v>
      </c>
      <c r="M184">
        <v>8100</v>
      </c>
      <c r="N184">
        <v>15</v>
      </c>
      <c r="O184">
        <f t="shared" si="2"/>
        <v>8100</v>
      </c>
    </row>
    <row r="185" spans="10:15" x14ac:dyDescent="0.15">
      <c r="J185">
        <v>41</v>
      </c>
      <c r="K185">
        <v>3</v>
      </c>
      <c r="L185">
        <f t="array" ref="L185">SUMPRODUCT(($B$4:$G$4=K185)*($A$5:$A$27=J185)*($B$5:$G$27))</f>
        <v>0</v>
      </c>
      <c r="M185">
        <v>8100</v>
      </c>
      <c r="N185">
        <v>15</v>
      </c>
      <c r="O185">
        <f t="shared" si="2"/>
        <v>8100</v>
      </c>
    </row>
    <row r="186" spans="10:15" x14ac:dyDescent="0.15">
      <c r="J186">
        <v>42</v>
      </c>
      <c r="K186">
        <v>3</v>
      </c>
      <c r="L186">
        <f t="array" ref="L186">SUMPRODUCT(($B$4:$G$4=K186)*($A$5:$A$27=J186)*($B$5:$G$27))</f>
        <v>0</v>
      </c>
      <c r="M186">
        <v>8100</v>
      </c>
      <c r="N186">
        <v>15</v>
      </c>
      <c r="O186">
        <f t="shared" si="2"/>
        <v>8100</v>
      </c>
    </row>
    <row r="187" spans="10:15" x14ac:dyDescent="0.15">
      <c r="J187">
        <v>43</v>
      </c>
      <c r="K187">
        <v>3</v>
      </c>
      <c r="L187">
        <f t="array" ref="L187">SUMPRODUCT(($B$4:$G$4=K187)*($A$5:$A$27=J187)*($B$5:$G$27))</f>
        <v>0</v>
      </c>
      <c r="M187">
        <v>16200</v>
      </c>
      <c r="N187">
        <v>26</v>
      </c>
      <c r="O187">
        <f t="shared" si="2"/>
        <v>16200</v>
      </c>
    </row>
    <row r="188" spans="10:15" x14ac:dyDescent="0.15">
      <c r="J188">
        <v>44</v>
      </c>
      <c r="K188">
        <v>3</v>
      </c>
      <c r="L188">
        <f t="array" ref="L188">SUMPRODUCT(($B$4:$G$4=K188)*($A$5:$A$27=J188)*($B$5:$G$27))</f>
        <v>0</v>
      </c>
      <c r="M188">
        <v>1617</v>
      </c>
      <c r="N188">
        <v>10</v>
      </c>
      <c r="O188">
        <f t="shared" si="2"/>
        <v>1617</v>
      </c>
    </row>
    <row r="189" spans="10:15" x14ac:dyDescent="0.15">
      <c r="J189">
        <v>45</v>
      </c>
      <c r="K189">
        <v>3</v>
      </c>
      <c r="L189">
        <f t="array" ref="L189">SUMPRODUCT(($B$4:$G$4=K189)*($A$5:$A$27=J189)*($B$5:$G$27))</f>
        <v>0</v>
      </c>
      <c r="M189">
        <v>1617</v>
      </c>
      <c r="N189">
        <v>7</v>
      </c>
      <c r="O189">
        <f t="shared" si="2"/>
        <v>1617</v>
      </c>
    </row>
    <row r="190" spans="10:15" x14ac:dyDescent="0.15">
      <c r="J190">
        <v>46</v>
      </c>
      <c r="K190">
        <v>3</v>
      </c>
      <c r="L190">
        <f t="array" ref="L190">SUMPRODUCT(($B$4:$G$4=K190)*($A$5:$A$27=J190)*($B$5:$G$27))</f>
        <v>0</v>
      </c>
      <c r="M190">
        <v>810</v>
      </c>
      <c r="N190">
        <v>3</v>
      </c>
      <c r="O190">
        <f t="shared" si="2"/>
        <v>810</v>
      </c>
    </row>
    <row r="191" spans="10:15" x14ac:dyDescent="0.15">
      <c r="J191">
        <v>47</v>
      </c>
      <c r="K191">
        <v>3</v>
      </c>
      <c r="L191">
        <f t="array" ref="L191">SUMPRODUCT(($B$4:$G$4=K191)*($A$5:$A$27=J191)*($B$5:$G$27))</f>
        <v>0</v>
      </c>
      <c r="M191">
        <v>807</v>
      </c>
      <c r="N191">
        <v>3</v>
      </c>
      <c r="O191">
        <f t="shared" si="2"/>
        <v>807</v>
      </c>
    </row>
    <row r="192" spans="10:15" x14ac:dyDescent="0.15">
      <c r="J192">
        <v>48</v>
      </c>
      <c r="K192">
        <v>3</v>
      </c>
      <c r="L192">
        <f t="array" ref="L192">SUMPRODUCT(($B$4:$G$4=K192)*($A$5:$A$27=J192)*($B$5:$G$27))</f>
        <v>0</v>
      </c>
      <c r="M192">
        <v>810</v>
      </c>
      <c r="N192">
        <v>2</v>
      </c>
      <c r="O192">
        <f t="shared" si="2"/>
        <v>810</v>
      </c>
    </row>
    <row r="193" spans="10:15" x14ac:dyDescent="0.15">
      <c r="J193">
        <v>49</v>
      </c>
      <c r="K193">
        <v>3</v>
      </c>
      <c r="L193">
        <f t="array" ref="L193">SUMPRODUCT(($B$4:$G$4=K193)*($A$5:$A$27=J193)*($B$5:$G$27))</f>
        <v>0</v>
      </c>
      <c r="M193">
        <v>807</v>
      </c>
      <c r="N193">
        <v>2</v>
      </c>
      <c r="O193">
        <f t="shared" si="2"/>
        <v>807</v>
      </c>
    </row>
    <row r="194" spans="10:15" x14ac:dyDescent="0.15">
      <c r="J194">
        <v>50</v>
      </c>
      <c r="K194">
        <v>3</v>
      </c>
      <c r="L194">
        <f t="array" ref="L194">SUMPRODUCT(($B$4:$G$4=K194)*($A$5:$A$27=J194)*($B$5:$G$27))</f>
        <v>0</v>
      </c>
      <c r="M194">
        <v>807</v>
      </c>
      <c r="N194">
        <v>2</v>
      </c>
      <c r="O194">
        <f t="shared" si="2"/>
        <v>807</v>
      </c>
    </row>
    <row r="195" spans="10:15" x14ac:dyDescent="0.15">
      <c r="J195">
        <v>51</v>
      </c>
      <c r="K195">
        <v>3</v>
      </c>
      <c r="L195">
        <f t="array" ref="L195">SUMPRODUCT(($B$4:$G$4=K195)*($A$5:$A$27=J195)*($B$5:$G$27))</f>
        <v>0</v>
      </c>
      <c r="M195">
        <v>810</v>
      </c>
      <c r="N195">
        <v>2</v>
      </c>
      <c r="O195">
        <f t="shared" si="2"/>
        <v>810</v>
      </c>
    </row>
    <row r="196" spans="10:15" x14ac:dyDescent="0.15">
      <c r="J196">
        <v>52</v>
      </c>
      <c r="K196">
        <v>3</v>
      </c>
      <c r="L196">
        <f t="array" ref="L196">SUMPRODUCT(($B$4:$G$4=K196)*($A$5:$A$27=J196)*($B$5:$G$27))</f>
        <v>0</v>
      </c>
      <c r="M196">
        <v>807</v>
      </c>
      <c r="N196">
        <v>2</v>
      </c>
      <c r="O196">
        <f t="shared" si="2"/>
        <v>807</v>
      </c>
    </row>
    <row r="197" spans="10:15" x14ac:dyDescent="0.15">
      <c r="J197">
        <v>53</v>
      </c>
      <c r="K197">
        <v>3</v>
      </c>
      <c r="L197">
        <f t="array" ref="L197">SUMPRODUCT(($B$4:$G$4=K197)*($A$5:$A$27=J197)*($B$5:$G$27))</f>
        <v>0</v>
      </c>
      <c r="M197">
        <v>810</v>
      </c>
      <c r="N197">
        <v>2</v>
      </c>
      <c r="O197">
        <f t="shared" si="2"/>
        <v>810</v>
      </c>
    </row>
    <row r="198" spans="10:15" x14ac:dyDescent="0.15">
      <c r="J198">
        <v>54</v>
      </c>
      <c r="K198">
        <v>3</v>
      </c>
      <c r="L198">
        <f t="array" ref="L198">SUMPRODUCT(($B$4:$G$4=K198)*($A$5:$A$27=J198)*($B$5:$G$27))</f>
        <v>0</v>
      </c>
      <c r="M198">
        <v>807</v>
      </c>
      <c r="N198">
        <v>2</v>
      </c>
      <c r="O198">
        <f t="shared" ref="O198:O261" si="3">INT(IF(L198=0,M198,MAX(5000,N198*1000)+M198+K198*3000))</f>
        <v>807</v>
      </c>
    </row>
    <row r="199" spans="10:15" x14ac:dyDescent="0.15">
      <c r="J199">
        <v>55</v>
      </c>
      <c r="K199">
        <v>3</v>
      </c>
      <c r="L199">
        <f t="array" ref="L199">SUMPRODUCT(($B$4:$G$4=K199)*($A$5:$A$27=J199)*($B$5:$G$27))</f>
        <v>0</v>
      </c>
      <c r="M199">
        <v>807</v>
      </c>
      <c r="N199">
        <v>2</v>
      </c>
      <c r="O199">
        <f t="shared" si="3"/>
        <v>807</v>
      </c>
    </row>
    <row r="200" spans="10:15" x14ac:dyDescent="0.15">
      <c r="J200">
        <v>56</v>
      </c>
      <c r="K200">
        <v>3</v>
      </c>
      <c r="L200">
        <f t="array" ref="L200">SUMPRODUCT(($B$4:$G$4=K200)*($A$5:$A$27=J200)*($B$5:$G$27))</f>
        <v>0</v>
      </c>
      <c r="M200">
        <v>810</v>
      </c>
      <c r="N200">
        <v>2</v>
      </c>
      <c r="O200">
        <f t="shared" si="3"/>
        <v>810</v>
      </c>
    </row>
    <row r="201" spans="10:15" x14ac:dyDescent="0.15">
      <c r="J201">
        <v>57</v>
      </c>
      <c r="K201">
        <v>3</v>
      </c>
      <c r="L201">
        <f t="array" ref="L201">SUMPRODUCT(($B$4:$G$4=K201)*($A$5:$A$27=J201)*($B$5:$G$27))</f>
        <v>0</v>
      </c>
      <c r="M201">
        <v>810</v>
      </c>
      <c r="N201">
        <v>2</v>
      </c>
      <c r="O201">
        <f t="shared" si="3"/>
        <v>810</v>
      </c>
    </row>
    <row r="202" spans="10:15" x14ac:dyDescent="0.15">
      <c r="J202">
        <v>58</v>
      </c>
      <c r="K202">
        <v>3</v>
      </c>
      <c r="L202">
        <f t="array" ref="L202">SUMPRODUCT(($B$4:$G$4=K202)*($A$5:$A$27=J202)*($B$5:$G$27))</f>
        <v>0</v>
      </c>
      <c r="M202">
        <v>807</v>
      </c>
      <c r="N202">
        <v>2</v>
      </c>
      <c r="O202">
        <f t="shared" si="3"/>
        <v>807</v>
      </c>
    </row>
    <row r="203" spans="10:15" x14ac:dyDescent="0.15">
      <c r="J203">
        <v>59</v>
      </c>
      <c r="K203">
        <v>3</v>
      </c>
      <c r="L203">
        <f t="array" ref="L203">SUMPRODUCT(($B$4:$G$4=K203)*($A$5:$A$27=J203)*($B$5:$G$27))</f>
        <v>0</v>
      </c>
      <c r="M203">
        <v>807</v>
      </c>
      <c r="N203">
        <v>2</v>
      </c>
      <c r="O203">
        <f t="shared" si="3"/>
        <v>807</v>
      </c>
    </row>
    <row r="204" spans="10:15" x14ac:dyDescent="0.15">
      <c r="J204">
        <v>60</v>
      </c>
      <c r="K204">
        <v>3</v>
      </c>
      <c r="L204">
        <f t="array" ref="L204">SUMPRODUCT(($B$4:$G$4=K204)*($A$5:$A$27=J204)*($B$5:$G$27))</f>
        <v>0</v>
      </c>
      <c r="M204">
        <v>810</v>
      </c>
      <c r="N204">
        <v>2</v>
      </c>
      <c r="O204">
        <f t="shared" si="3"/>
        <v>810</v>
      </c>
    </row>
    <row r="205" spans="10:15" x14ac:dyDescent="0.15">
      <c r="J205">
        <v>61</v>
      </c>
      <c r="K205">
        <v>3</v>
      </c>
      <c r="L205">
        <f t="array" ref="L205">SUMPRODUCT(($B$4:$G$4=K205)*($A$5:$A$27=J205)*($B$5:$G$27))</f>
        <v>0</v>
      </c>
      <c r="M205">
        <v>810</v>
      </c>
      <c r="N205">
        <v>2</v>
      </c>
      <c r="O205">
        <f t="shared" si="3"/>
        <v>810</v>
      </c>
    </row>
    <row r="206" spans="10:15" x14ac:dyDescent="0.15">
      <c r="J206">
        <v>62</v>
      </c>
      <c r="K206">
        <v>3</v>
      </c>
      <c r="L206">
        <f t="array" ref="L206">SUMPRODUCT(($B$4:$G$4=K206)*($A$5:$A$27=J206)*($B$5:$G$27))</f>
        <v>0</v>
      </c>
      <c r="M206">
        <v>810</v>
      </c>
      <c r="N206">
        <v>2</v>
      </c>
      <c r="O206">
        <f t="shared" si="3"/>
        <v>810</v>
      </c>
    </row>
    <row r="207" spans="10:15" x14ac:dyDescent="0.15">
      <c r="J207">
        <v>63</v>
      </c>
      <c r="K207">
        <v>3</v>
      </c>
      <c r="L207">
        <f t="array" ref="L207">SUMPRODUCT(($B$4:$G$4=K207)*($A$5:$A$27=J207)*($B$5:$G$27))</f>
        <v>0</v>
      </c>
      <c r="M207">
        <v>807</v>
      </c>
      <c r="N207">
        <v>2</v>
      </c>
      <c r="O207">
        <f t="shared" si="3"/>
        <v>807</v>
      </c>
    </row>
    <row r="208" spans="10:15" x14ac:dyDescent="0.15">
      <c r="J208">
        <v>64</v>
      </c>
      <c r="K208">
        <v>3</v>
      </c>
      <c r="L208">
        <f t="array" ref="L208">SUMPRODUCT(($B$4:$G$4=K208)*($A$5:$A$27=J208)*($B$5:$G$27))</f>
        <v>0</v>
      </c>
      <c r="M208">
        <v>810</v>
      </c>
      <c r="N208">
        <v>2</v>
      </c>
      <c r="O208">
        <f t="shared" si="3"/>
        <v>810</v>
      </c>
    </row>
    <row r="209" spans="10:15" x14ac:dyDescent="0.15">
      <c r="J209">
        <v>65</v>
      </c>
      <c r="K209">
        <v>3</v>
      </c>
      <c r="L209">
        <f t="array" ref="L209">SUMPRODUCT(($B$4:$G$4=K209)*($A$5:$A$27=J209)*($B$5:$G$27))</f>
        <v>0</v>
      </c>
      <c r="M209">
        <v>810</v>
      </c>
      <c r="N209">
        <v>2</v>
      </c>
      <c r="O209">
        <f t="shared" si="3"/>
        <v>810</v>
      </c>
    </row>
    <row r="210" spans="10:15" x14ac:dyDescent="0.15">
      <c r="J210">
        <v>66</v>
      </c>
      <c r="K210">
        <v>3</v>
      </c>
      <c r="L210">
        <f t="array" ref="L210">SUMPRODUCT(($B$4:$G$4=K210)*($A$5:$A$27=J210)*($B$5:$G$27))</f>
        <v>0</v>
      </c>
      <c r="M210">
        <v>807</v>
      </c>
      <c r="N210">
        <v>2</v>
      </c>
      <c r="O210">
        <f t="shared" si="3"/>
        <v>807</v>
      </c>
    </row>
    <row r="211" spans="10:15" x14ac:dyDescent="0.15">
      <c r="J211">
        <v>67</v>
      </c>
      <c r="K211">
        <v>3</v>
      </c>
      <c r="L211">
        <f t="array" ref="L211">SUMPRODUCT(($B$4:$G$4=K211)*($A$5:$A$27=J211)*($B$5:$G$27))</f>
        <v>0</v>
      </c>
      <c r="M211">
        <v>810</v>
      </c>
      <c r="N211">
        <v>2</v>
      </c>
      <c r="O211">
        <f t="shared" si="3"/>
        <v>810</v>
      </c>
    </row>
    <row r="212" spans="10:15" x14ac:dyDescent="0.15">
      <c r="J212">
        <v>68</v>
      </c>
      <c r="K212">
        <v>3</v>
      </c>
      <c r="L212">
        <f t="array" ref="L212">SUMPRODUCT(($B$4:$G$4=K212)*($A$5:$A$27=J212)*($B$5:$G$27))</f>
        <v>0</v>
      </c>
      <c r="M212">
        <v>810</v>
      </c>
      <c r="N212">
        <v>2</v>
      </c>
      <c r="O212">
        <f t="shared" si="3"/>
        <v>810</v>
      </c>
    </row>
    <row r="213" spans="10:15" x14ac:dyDescent="0.15">
      <c r="J213">
        <v>69</v>
      </c>
      <c r="K213">
        <v>3</v>
      </c>
      <c r="L213">
        <f t="array" ref="L213">SUMPRODUCT(($B$4:$G$4=K213)*($A$5:$A$27=J213)*($B$5:$G$27))</f>
        <v>0</v>
      </c>
      <c r="M213">
        <v>810</v>
      </c>
      <c r="N213">
        <v>2</v>
      </c>
      <c r="O213">
        <f t="shared" si="3"/>
        <v>810</v>
      </c>
    </row>
    <row r="214" spans="10:15" x14ac:dyDescent="0.15">
      <c r="J214">
        <v>70</v>
      </c>
      <c r="K214">
        <v>3</v>
      </c>
      <c r="L214">
        <f t="array" ref="L214">SUMPRODUCT(($B$4:$G$4=K214)*($A$5:$A$27=J214)*($B$5:$G$27))</f>
        <v>0</v>
      </c>
      <c r="M214">
        <v>807</v>
      </c>
      <c r="N214">
        <v>2</v>
      </c>
      <c r="O214">
        <f t="shared" si="3"/>
        <v>807</v>
      </c>
    </row>
    <row r="215" spans="10:15" x14ac:dyDescent="0.15">
      <c r="J215">
        <v>1</v>
      </c>
      <c r="K215">
        <v>4</v>
      </c>
      <c r="L215">
        <f t="array" ref="L215">SUMPRODUCT(($B$4:$G$4=K215)*($A$5:$A$27=J215)*($B$5:$G$27))</f>
        <v>3000002</v>
      </c>
      <c r="M215">
        <v>20250</v>
      </c>
      <c r="N215">
        <v>15</v>
      </c>
      <c r="O215">
        <f t="shared" si="3"/>
        <v>47250</v>
      </c>
    </row>
    <row r="216" spans="10:15" x14ac:dyDescent="0.15">
      <c r="J216">
        <v>2</v>
      </c>
      <c r="K216">
        <v>4</v>
      </c>
      <c r="L216">
        <f t="array" ref="L216">SUMPRODUCT(($B$4:$G$4=K216)*($A$5:$A$27=J216)*($B$5:$G$27))</f>
        <v>3000005</v>
      </c>
      <c r="M216">
        <v>20180</v>
      </c>
      <c r="N216">
        <v>51</v>
      </c>
      <c r="O216">
        <f t="shared" si="3"/>
        <v>83180</v>
      </c>
    </row>
    <row r="217" spans="10:15" x14ac:dyDescent="0.15">
      <c r="J217">
        <v>3</v>
      </c>
      <c r="K217">
        <v>4</v>
      </c>
      <c r="L217">
        <f t="array" ref="L217">SUMPRODUCT(($B$4:$G$4=K217)*($A$5:$A$27=J217)*($B$5:$G$27))</f>
        <v>3000008</v>
      </c>
      <c r="M217">
        <v>20250</v>
      </c>
      <c r="N217">
        <v>72</v>
      </c>
      <c r="O217">
        <f t="shared" si="3"/>
        <v>104250</v>
      </c>
    </row>
    <row r="218" spans="10:15" x14ac:dyDescent="0.15">
      <c r="J218">
        <v>4</v>
      </c>
      <c r="K218">
        <v>4</v>
      </c>
      <c r="L218">
        <f t="array" ref="L218">SUMPRODUCT(($B$4:$G$4=K218)*($A$5:$A$27=J218)*($B$5:$G$27))</f>
        <v>3000014</v>
      </c>
      <c r="M218">
        <v>20180</v>
      </c>
      <c r="N218">
        <v>59</v>
      </c>
      <c r="O218">
        <f t="shared" si="3"/>
        <v>91180</v>
      </c>
    </row>
    <row r="219" spans="10:15" x14ac:dyDescent="0.15">
      <c r="J219">
        <v>5</v>
      </c>
      <c r="K219">
        <v>4</v>
      </c>
      <c r="L219">
        <f t="array" ref="L219">SUMPRODUCT(($B$4:$G$4=K219)*($A$5:$A$27=J219)*($B$5:$G$27))</f>
        <v>3000017</v>
      </c>
      <c r="M219">
        <v>20250</v>
      </c>
      <c r="N219">
        <v>76</v>
      </c>
      <c r="O219">
        <f t="shared" si="3"/>
        <v>108250</v>
      </c>
    </row>
    <row r="220" spans="10:15" x14ac:dyDescent="0.15">
      <c r="J220">
        <v>6</v>
      </c>
      <c r="K220">
        <v>4</v>
      </c>
      <c r="L220">
        <f t="array" ref="L220">SUMPRODUCT(($B$4:$G$4=K220)*($A$5:$A$27=J220)*($B$5:$G$27))</f>
        <v>3000023</v>
      </c>
      <c r="M220">
        <v>20250</v>
      </c>
      <c r="N220">
        <v>65</v>
      </c>
      <c r="O220">
        <f t="shared" si="3"/>
        <v>97250</v>
      </c>
    </row>
    <row r="221" spans="10:15" x14ac:dyDescent="0.15">
      <c r="J221">
        <v>7</v>
      </c>
      <c r="K221">
        <v>4</v>
      </c>
      <c r="L221">
        <f t="array" ref="L221">SUMPRODUCT(($B$4:$G$4=K221)*($A$5:$A$27=J221)*($B$5:$G$27))</f>
        <v>3000029</v>
      </c>
      <c r="M221">
        <v>20180</v>
      </c>
      <c r="N221">
        <v>40</v>
      </c>
      <c r="O221">
        <f t="shared" si="3"/>
        <v>72180</v>
      </c>
    </row>
    <row r="222" spans="10:15" x14ac:dyDescent="0.15">
      <c r="J222">
        <v>8</v>
      </c>
      <c r="K222">
        <v>4</v>
      </c>
      <c r="L222">
        <f t="array" ref="L222">SUMPRODUCT(($B$4:$G$4=K222)*($A$5:$A$27=J222)*($B$5:$G$27))</f>
        <v>3000032</v>
      </c>
      <c r="M222">
        <v>20250</v>
      </c>
      <c r="N222">
        <v>15</v>
      </c>
      <c r="O222">
        <f t="shared" si="3"/>
        <v>47250</v>
      </c>
    </row>
    <row r="223" spans="10:15" x14ac:dyDescent="0.15">
      <c r="J223">
        <v>9</v>
      </c>
      <c r="K223">
        <v>4</v>
      </c>
      <c r="L223">
        <f t="array" ref="L223">SUMPRODUCT(($B$4:$G$4=K223)*($A$5:$A$27=J223)*($B$5:$G$27))</f>
        <v>3000035</v>
      </c>
      <c r="M223">
        <v>2025</v>
      </c>
      <c r="N223">
        <v>6</v>
      </c>
      <c r="O223">
        <f t="shared" si="3"/>
        <v>20025</v>
      </c>
    </row>
    <row r="224" spans="10:15" x14ac:dyDescent="0.15">
      <c r="J224">
        <v>10</v>
      </c>
      <c r="K224">
        <v>4</v>
      </c>
      <c r="L224">
        <f t="array" ref="L224">SUMPRODUCT(($B$4:$G$4=K224)*($A$5:$A$27=J224)*($B$5:$G$27))</f>
        <v>3000038</v>
      </c>
      <c r="M224">
        <v>20250</v>
      </c>
      <c r="N224">
        <v>37</v>
      </c>
      <c r="O224">
        <f t="shared" si="3"/>
        <v>69250</v>
      </c>
    </row>
    <row r="225" spans="10:15" x14ac:dyDescent="0.15">
      <c r="J225">
        <v>11</v>
      </c>
      <c r="K225">
        <v>4</v>
      </c>
      <c r="L225">
        <f t="array" ref="L225">SUMPRODUCT(($B$4:$G$4=K225)*($A$5:$A$27=J225)*($B$5:$G$27))</f>
        <v>3000041</v>
      </c>
      <c r="M225">
        <v>20250</v>
      </c>
      <c r="N225">
        <v>15</v>
      </c>
      <c r="O225">
        <f t="shared" si="3"/>
        <v>47250</v>
      </c>
    </row>
    <row r="226" spans="10:15" x14ac:dyDescent="0.15">
      <c r="J226">
        <v>12</v>
      </c>
      <c r="K226">
        <v>4</v>
      </c>
      <c r="L226">
        <f t="array" ref="L226">SUMPRODUCT(($B$4:$G$4=K226)*($A$5:$A$27=J226)*($B$5:$G$27))</f>
        <v>3000044</v>
      </c>
      <c r="M226">
        <v>2025</v>
      </c>
      <c r="N226">
        <v>6</v>
      </c>
      <c r="O226">
        <f t="shared" si="3"/>
        <v>20025</v>
      </c>
    </row>
    <row r="227" spans="10:15" x14ac:dyDescent="0.15">
      <c r="J227">
        <v>13</v>
      </c>
      <c r="K227">
        <v>4</v>
      </c>
      <c r="L227">
        <f t="array" ref="L227">SUMPRODUCT(($B$4:$G$4=K227)*($A$5:$A$27=J227)*($B$5:$G$27))</f>
        <v>3000047</v>
      </c>
      <c r="M227">
        <v>20250</v>
      </c>
      <c r="N227">
        <v>21</v>
      </c>
      <c r="O227">
        <f t="shared" si="3"/>
        <v>53250</v>
      </c>
    </row>
    <row r="228" spans="10:15" x14ac:dyDescent="0.15">
      <c r="J228">
        <v>14</v>
      </c>
      <c r="K228">
        <v>4</v>
      </c>
      <c r="L228">
        <f t="array" ref="L228">SUMPRODUCT(($B$4:$G$4=K228)*($A$5:$A$27=J228)*($B$5:$G$27))</f>
        <v>3000050</v>
      </c>
      <c r="M228">
        <v>2025</v>
      </c>
      <c r="N228">
        <v>6</v>
      </c>
      <c r="O228">
        <f t="shared" si="3"/>
        <v>20025</v>
      </c>
    </row>
    <row r="229" spans="10:15" x14ac:dyDescent="0.15">
      <c r="J229">
        <v>15</v>
      </c>
      <c r="K229">
        <v>4</v>
      </c>
      <c r="L229">
        <f t="array" ref="L229">SUMPRODUCT(($B$4:$G$4=K229)*($A$5:$A$27=J229)*($B$5:$G$27))</f>
        <v>3000053</v>
      </c>
      <c r="M229">
        <v>20180</v>
      </c>
      <c r="N229">
        <v>15</v>
      </c>
      <c r="O229">
        <f t="shared" si="3"/>
        <v>47180</v>
      </c>
    </row>
    <row r="230" spans="10:15" x14ac:dyDescent="0.15">
      <c r="J230">
        <v>16</v>
      </c>
      <c r="K230">
        <v>4</v>
      </c>
      <c r="L230">
        <f t="array" ref="L230">SUMPRODUCT(($B$4:$G$4=K230)*($A$5:$A$27=J230)*($B$5:$G$27))</f>
        <v>3000056</v>
      </c>
      <c r="M230">
        <v>20250</v>
      </c>
      <c r="N230">
        <v>37</v>
      </c>
      <c r="O230">
        <f t="shared" si="3"/>
        <v>69250</v>
      </c>
    </row>
    <row r="231" spans="10:15" x14ac:dyDescent="0.15">
      <c r="J231">
        <v>17</v>
      </c>
      <c r="K231">
        <v>4</v>
      </c>
      <c r="L231">
        <f t="array" ref="L231">SUMPRODUCT(($B$4:$G$4=K231)*($A$5:$A$27=J231)*($B$5:$G$27))</f>
        <v>3000059</v>
      </c>
      <c r="M231">
        <v>20180</v>
      </c>
      <c r="N231">
        <v>21</v>
      </c>
      <c r="O231">
        <f t="shared" si="3"/>
        <v>53180</v>
      </c>
    </row>
    <row r="232" spans="10:15" x14ac:dyDescent="0.15">
      <c r="J232">
        <v>18</v>
      </c>
      <c r="K232">
        <v>4</v>
      </c>
      <c r="L232">
        <f t="array" ref="L232">SUMPRODUCT(($B$4:$G$4=K232)*($A$5:$A$27=J232)*($B$5:$G$27))</f>
        <v>3000062</v>
      </c>
      <c r="M232">
        <v>20250</v>
      </c>
      <c r="N232">
        <v>32</v>
      </c>
      <c r="O232">
        <f t="shared" si="3"/>
        <v>64250</v>
      </c>
    </row>
    <row r="233" spans="10:15" x14ac:dyDescent="0.15">
      <c r="J233">
        <v>19</v>
      </c>
      <c r="K233">
        <v>4</v>
      </c>
      <c r="L233">
        <f t="array" ref="L233">SUMPRODUCT(($B$4:$G$4=K233)*($A$5:$A$27=J233)*($B$5:$G$27))</f>
        <v>3000065</v>
      </c>
      <c r="M233">
        <v>2025</v>
      </c>
      <c r="N233">
        <v>2</v>
      </c>
      <c r="O233">
        <f t="shared" si="3"/>
        <v>19025</v>
      </c>
    </row>
    <row r="234" spans="10:15" x14ac:dyDescent="0.15">
      <c r="J234">
        <v>20</v>
      </c>
      <c r="K234">
        <v>4</v>
      </c>
      <c r="L234">
        <f t="array" ref="L234">SUMPRODUCT(($B$4:$G$4=K234)*($A$5:$A$27=J234)*($B$5:$G$27))</f>
        <v>3000068</v>
      </c>
      <c r="M234">
        <v>2018</v>
      </c>
      <c r="N234">
        <v>2</v>
      </c>
      <c r="O234">
        <f t="shared" si="3"/>
        <v>19018</v>
      </c>
    </row>
    <row r="235" spans="10:15" x14ac:dyDescent="0.15">
      <c r="J235">
        <v>21</v>
      </c>
      <c r="K235">
        <v>4</v>
      </c>
      <c r="L235">
        <f t="array" ref="L235">SUMPRODUCT(($B$4:$G$4=K235)*($A$5:$A$27=J235)*($B$5:$G$27))</f>
        <v>3000071</v>
      </c>
      <c r="M235">
        <v>2018</v>
      </c>
      <c r="N235">
        <v>3</v>
      </c>
      <c r="O235">
        <f t="shared" si="3"/>
        <v>19018</v>
      </c>
    </row>
    <row r="236" spans="10:15" x14ac:dyDescent="0.15">
      <c r="J236">
        <v>22</v>
      </c>
      <c r="K236">
        <v>4</v>
      </c>
      <c r="L236">
        <f t="array" ref="L236">SUMPRODUCT(($B$4:$G$4=K236)*($A$5:$A$27=J236)*($B$5:$G$27))</f>
        <v>3000074</v>
      </c>
      <c r="M236">
        <v>2025</v>
      </c>
      <c r="N236">
        <v>2</v>
      </c>
      <c r="O236">
        <f t="shared" si="3"/>
        <v>19025</v>
      </c>
    </row>
    <row r="237" spans="10:15" x14ac:dyDescent="0.15">
      <c r="J237">
        <v>23</v>
      </c>
      <c r="K237">
        <v>4</v>
      </c>
      <c r="L237">
        <f t="array" ref="L237">SUMPRODUCT(($B$4:$G$4=K237)*($A$5:$A$27=J237)*($B$5:$G$27))</f>
        <v>3000077</v>
      </c>
      <c r="M237">
        <v>2018</v>
      </c>
      <c r="N237">
        <v>2</v>
      </c>
      <c r="O237">
        <f t="shared" si="3"/>
        <v>19018</v>
      </c>
    </row>
    <row r="238" spans="10:15" x14ac:dyDescent="0.15">
      <c r="J238">
        <v>24</v>
      </c>
      <c r="K238">
        <v>4</v>
      </c>
      <c r="L238">
        <f t="array" ref="L238">SUMPRODUCT(($B$4:$G$4=K238)*($A$5:$A$27=J238)*($B$5:$G$27))</f>
        <v>0</v>
      </c>
      <c r="M238">
        <v>40430</v>
      </c>
      <c r="N238">
        <v>33</v>
      </c>
      <c r="O238">
        <f t="shared" si="3"/>
        <v>40430</v>
      </c>
    </row>
    <row r="239" spans="10:15" x14ac:dyDescent="0.15">
      <c r="J239">
        <v>25</v>
      </c>
      <c r="K239">
        <v>4</v>
      </c>
      <c r="L239">
        <f t="array" ref="L239">SUMPRODUCT(($B$4:$G$4=K239)*($A$5:$A$27=J239)*($B$5:$G$27))</f>
        <v>0</v>
      </c>
      <c r="M239">
        <v>40500</v>
      </c>
      <c r="N239">
        <v>34</v>
      </c>
      <c r="O239">
        <f t="shared" si="3"/>
        <v>40500</v>
      </c>
    </row>
    <row r="240" spans="10:15" x14ac:dyDescent="0.15">
      <c r="J240">
        <v>26</v>
      </c>
      <c r="K240">
        <v>4</v>
      </c>
      <c r="L240">
        <f t="array" ref="L240">SUMPRODUCT(($B$4:$G$4=K240)*($A$5:$A$27=J240)*($B$5:$G$27))</f>
        <v>0</v>
      </c>
      <c r="M240">
        <v>40430</v>
      </c>
      <c r="N240">
        <v>33</v>
      </c>
      <c r="O240">
        <f t="shared" si="3"/>
        <v>40430</v>
      </c>
    </row>
    <row r="241" spans="10:15" x14ac:dyDescent="0.15">
      <c r="J241">
        <v>27</v>
      </c>
      <c r="K241">
        <v>4</v>
      </c>
      <c r="L241">
        <f t="array" ref="L241">SUMPRODUCT(($B$4:$G$4=K241)*($A$5:$A$27=J241)*($B$5:$G$27))</f>
        <v>0</v>
      </c>
      <c r="M241">
        <v>40500</v>
      </c>
      <c r="N241">
        <v>23</v>
      </c>
      <c r="O241">
        <f t="shared" si="3"/>
        <v>40500</v>
      </c>
    </row>
    <row r="242" spans="10:15" x14ac:dyDescent="0.15">
      <c r="J242">
        <v>28</v>
      </c>
      <c r="K242">
        <v>4</v>
      </c>
      <c r="L242">
        <f t="array" ref="L242">SUMPRODUCT(($B$4:$G$4=K242)*($A$5:$A$27=J242)*($B$5:$G$27))</f>
        <v>0</v>
      </c>
      <c r="M242">
        <v>22275</v>
      </c>
      <c r="N242">
        <v>26</v>
      </c>
      <c r="O242">
        <f t="shared" si="3"/>
        <v>22275</v>
      </c>
    </row>
    <row r="243" spans="10:15" x14ac:dyDescent="0.15">
      <c r="J243">
        <v>29</v>
      </c>
      <c r="K243">
        <v>4</v>
      </c>
      <c r="L243">
        <f t="array" ref="L243">SUMPRODUCT(($B$4:$G$4=K243)*($A$5:$A$27=J243)*($B$5:$G$27))</f>
        <v>0</v>
      </c>
      <c r="M243">
        <v>22275</v>
      </c>
      <c r="N243">
        <v>26</v>
      </c>
      <c r="O243">
        <f t="shared" si="3"/>
        <v>22275</v>
      </c>
    </row>
    <row r="244" spans="10:15" x14ac:dyDescent="0.15">
      <c r="J244">
        <v>30</v>
      </c>
      <c r="K244">
        <v>4</v>
      </c>
      <c r="L244">
        <f t="array" ref="L244">SUMPRODUCT(($B$4:$G$4=K244)*($A$5:$A$27=J244)*($B$5:$G$27))</f>
        <v>0</v>
      </c>
      <c r="M244">
        <v>22198</v>
      </c>
      <c r="N244">
        <v>26</v>
      </c>
      <c r="O244">
        <f t="shared" si="3"/>
        <v>22198</v>
      </c>
    </row>
    <row r="245" spans="10:15" x14ac:dyDescent="0.15">
      <c r="J245">
        <v>31</v>
      </c>
      <c r="K245">
        <v>4</v>
      </c>
      <c r="L245">
        <f t="array" ref="L245">SUMPRODUCT(($B$4:$G$4=K245)*($A$5:$A$27=J245)*($B$5:$G$27))</f>
        <v>0</v>
      </c>
      <c r="M245">
        <v>20180</v>
      </c>
      <c r="N245">
        <v>15</v>
      </c>
      <c r="O245">
        <f t="shared" si="3"/>
        <v>20180</v>
      </c>
    </row>
    <row r="246" spans="10:15" x14ac:dyDescent="0.15">
      <c r="J246">
        <v>32</v>
      </c>
      <c r="K246">
        <v>4</v>
      </c>
      <c r="L246">
        <f t="array" ref="L246">SUMPRODUCT(($B$4:$G$4=K246)*($A$5:$A$27=J246)*($B$5:$G$27))</f>
        <v>0</v>
      </c>
      <c r="M246">
        <v>20180</v>
      </c>
      <c r="N246">
        <v>15</v>
      </c>
      <c r="O246">
        <f t="shared" si="3"/>
        <v>20180</v>
      </c>
    </row>
    <row r="247" spans="10:15" x14ac:dyDescent="0.15">
      <c r="J247">
        <v>33</v>
      </c>
      <c r="K247">
        <v>4</v>
      </c>
      <c r="L247">
        <f t="array" ref="L247">SUMPRODUCT(($B$4:$G$4=K247)*($A$5:$A$27=J247)*($B$5:$G$27))</f>
        <v>0</v>
      </c>
      <c r="M247">
        <v>20250</v>
      </c>
      <c r="N247">
        <v>15</v>
      </c>
      <c r="O247">
        <f t="shared" si="3"/>
        <v>20250</v>
      </c>
    </row>
    <row r="248" spans="10:15" x14ac:dyDescent="0.15">
      <c r="J248">
        <v>34</v>
      </c>
      <c r="K248">
        <v>4</v>
      </c>
      <c r="L248">
        <f t="array" ref="L248">SUMPRODUCT(($B$4:$G$4=K248)*($A$5:$A$27=J248)*($B$5:$G$27))</f>
        <v>0</v>
      </c>
      <c r="M248">
        <v>20250</v>
      </c>
      <c r="N248">
        <v>15</v>
      </c>
      <c r="O248">
        <f t="shared" si="3"/>
        <v>20250</v>
      </c>
    </row>
    <row r="249" spans="10:15" x14ac:dyDescent="0.15">
      <c r="J249">
        <v>35</v>
      </c>
      <c r="K249">
        <v>4</v>
      </c>
      <c r="L249">
        <f t="array" ref="L249">SUMPRODUCT(($B$4:$G$4=K249)*($A$5:$A$27=J249)*($B$5:$G$27))</f>
        <v>0</v>
      </c>
      <c r="M249">
        <v>20250</v>
      </c>
      <c r="N249">
        <v>15</v>
      </c>
      <c r="O249">
        <f t="shared" si="3"/>
        <v>20250</v>
      </c>
    </row>
    <row r="250" spans="10:15" x14ac:dyDescent="0.15">
      <c r="J250">
        <v>36</v>
      </c>
      <c r="K250">
        <v>4</v>
      </c>
      <c r="L250">
        <f t="array" ref="L250">SUMPRODUCT(($B$4:$G$4=K250)*($A$5:$A$27=J250)*($B$5:$G$27))</f>
        <v>0</v>
      </c>
      <c r="M250">
        <v>20250</v>
      </c>
      <c r="N250">
        <v>15</v>
      </c>
      <c r="O250">
        <f t="shared" si="3"/>
        <v>20250</v>
      </c>
    </row>
    <row r="251" spans="10:15" x14ac:dyDescent="0.15">
      <c r="J251">
        <v>37</v>
      </c>
      <c r="K251">
        <v>4</v>
      </c>
      <c r="L251">
        <f t="array" ref="L251">SUMPRODUCT(($B$4:$G$4=K251)*($A$5:$A$27=J251)*($B$5:$G$27))</f>
        <v>0</v>
      </c>
      <c r="M251">
        <v>20180</v>
      </c>
      <c r="N251">
        <v>15</v>
      </c>
      <c r="O251">
        <f t="shared" si="3"/>
        <v>20180</v>
      </c>
    </row>
    <row r="252" spans="10:15" x14ac:dyDescent="0.15">
      <c r="J252">
        <v>38</v>
      </c>
      <c r="K252">
        <v>4</v>
      </c>
      <c r="L252">
        <f t="array" ref="L252">SUMPRODUCT(($B$4:$G$4=K252)*($A$5:$A$27=J252)*($B$5:$G$27))</f>
        <v>0</v>
      </c>
      <c r="M252">
        <v>20180</v>
      </c>
      <c r="N252">
        <v>15</v>
      </c>
      <c r="O252">
        <f t="shared" si="3"/>
        <v>20180</v>
      </c>
    </row>
    <row r="253" spans="10:15" x14ac:dyDescent="0.15">
      <c r="J253">
        <v>39</v>
      </c>
      <c r="K253">
        <v>4</v>
      </c>
      <c r="L253">
        <f t="array" ref="L253">SUMPRODUCT(($B$4:$G$4=K253)*($A$5:$A$27=J253)*($B$5:$G$27))</f>
        <v>0</v>
      </c>
      <c r="M253">
        <v>20250</v>
      </c>
      <c r="N253">
        <v>15</v>
      </c>
      <c r="O253">
        <f t="shared" si="3"/>
        <v>20250</v>
      </c>
    </row>
    <row r="254" spans="10:15" x14ac:dyDescent="0.15">
      <c r="J254">
        <v>40</v>
      </c>
      <c r="K254">
        <v>4</v>
      </c>
      <c r="L254">
        <f t="array" ref="L254">SUMPRODUCT(($B$4:$G$4=K254)*($A$5:$A$27=J254)*($B$5:$G$27))</f>
        <v>0</v>
      </c>
      <c r="M254">
        <v>20250</v>
      </c>
      <c r="N254">
        <v>15</v>
      </c>
      <c r="O254">
        <f t="shared" si="3"/>
        <v>20250</v>
      </c>
    </row>
    <row r="255" spans="10:15" x14ac:dyDescent="0.15">
      <c r="J255">
        <v>41</v>
      </c>
      <c r="K255">
        <v>4</v>
      </c>
      <c r="L255">
        <f t="array" ref="L255">SUMPRODUCT(($B$4:$G$4=K255)*($A$5:$A$27=J255)*($B$5:$G$27))</f>
        <v>0</v>
      </c>
      <c r="M255">
        <v>20250</v>
      </c>
      <c r="N255">
        <v>15</v>
      </c>
      <c r="O255">
        <f t="shared" si="3"/>
        <v>20250</v>
      </c>
    </row>
    <row r="256" spans="10:15" x14ac:dyDescent="0.15">
      <c r="J256">
        <v>42</v>
      </c>
      <c r="K256">
        <v>4</v>
      </c>
      <c r="L256">
        <f t="array" ref="L256">SUMPRODUCT(($B$4:$G$4=K256)*($A$5:$A$27=J256)*($B$5:$G$27))</f>
        <v>0</v>
      </c>
      <c r="M256">
        <v>20250</v>
      </c>
      <c r="N256">
        <v>15</v>
      </c>
      <c r="O256">
        <f t="shared" si="3"/>
        <v>20250</v>
      </c>
    </row>
    <row r="257" spans="10:15" x14ac:dyDescent="0.15">
      <c r="J257">
        <v>43</v>
      </c>
      <c r="K257">
        <v>4</v>
      </c>
      <c r="L257">
        <f t="array" ref="L257">SUMPRODUCT(($B$4:$G$4=K257)*($A$5:$A$27=J257)*($B$5:$G$27))</f>
        <v>0</v>
      </c>
      <c r="M257">
        <v>40500</v>
      </c>
      <c r="N257">
        <v>26</v>
      </c>
      <c r="O257">
        <f t="shared" si="3"/>
        <v>40500</v>
      </c>
    </row>
    <row r="258" spans="10:15" x14ac:dyDescent="0.15">
      <c r="J258">
        <v>44</v>
      </c>
      <c r="K258">
        <v>4</v>
      </c>
      <c r="L258">
        <f t="array" ref="L258">SUMPRODUCT(($B$4:$G$4=K258)*($A$5:$A$27=J258)*($B$5:$G$27))</f>
        <v>0</v>
      </c>
      <c r="M258">
        <v>4043</v>
      </c>
      <c r="N258">
        <v>10</v>
      </c>
      <c r="O258">
        <f t="shared" si="3"/>
        <v>4043</v>
      </c>
    </row>
    <row r="259" spans="10:15" x14ac:dyDescent="0.15">
      <c r="J259">
        <v>45</v>
      </c>
      <c r="K259">
        <v>4</v>
      </c>
      <c r="L259">
        <f t="array" ref="L259">SUMPRODUCT(($B$4:$G$4=K259)*($A$5:$A$27=J259)*($B$5:$G$27))</f>
        <v>0</v>
      </c>
      <c r="M259">
        <v>4043</v>
      </c>
      <c r="N259">
        <v>7</v>
      </c>
      <c r="O259">
        <f t="shared" si="3"/>
        <v>4043</v>
      </c>
    </row>
    <row r="260" spans="10:15" x14ac:dyDescent="0.15">
      <c r="J260">
        <v>46</v>
      </c>
      <c r="K260">
        <v>4</v>
      </c>
      <c r="L260">
        <f t="array" ref="L260">SUMPRODUCT(($B$4:$G$4=K260)*($A$5:$A$27=J260)*($B$5:$G$27))</f>
        <v>0</v>
      </c>
      <c r="M260">
        <v>2025</v>
      </c>
      <c r="N260">
        <v>3</v>
      </c>
      <c r="O260">
        <f t="shared" si="3"/>
        <v>2025</v>
      </c>
    </row>
    <row r="261" spans="10:15" x14ac:dyDescent="0.15">
      <c r="J261">
        <v>47</v>
      </c>
      <c r="K261">
        <v>4</v>
      </c>
      <c r="L261">
        <f t="array" ref="L261">SUMPRODUCT(($B$4:$G$4=K261)*($A$5:$A$27=J261)*($B$5:$G$27))</f>
        <v>0</v>
      </c>
      <c r="M261">
        <v>2018</v>
      </c>
      <c r="N261">
        <v>3</v>
      </c>
      <c r="O261">
        <f t="shared" si="3"/>
        <v>2018</v>
      </c>
    </row>
    <row r="262" spans="10:15" x14ac:dyDescent="0.15">
      <c r="J262">
        <v>48</v>
      </c>
      <c r="K262">
        <v>4</v>
      </c>
      <c r="L262">
        <f t="array" ref="L262">SUMPRODUCT(($B$4:$G$4=K262)*($A$5:$A$27=J262)*($B$5:$G$27))</f>
        <v>0</v>
      </c>
      <c r="M262">
        <v>2025</v>
      </c>
      <c r="N262">
        <v>2</v>
      </c>
      <c r="O262">
        <f t="shared" ref="O262:O325" si="4">INT(IF(L262=0,M262,MAX(5000,N262*1000)+M262+K262*3000))</f>
        <v>2025</v>
      </c>
    </row>
    <row r="263" spans="10:15" x14ac:dyDescent="0.15">
      <c r="J263">
        <v>49</v>
      </c>
      <c r="K263">
        <v>4</v>
      </c>
      <c r="L263">
        <f t="array" ref="L263">SUMPRODUCT(($B$4:$G$4=K263)*($A$5:$A$27=J263)*($B$5:$G$27))</f>
        <v>0</v>
      </c>
      <c r="M263">
        <v>2018</v>
      </c>
      <c r="N263">
        <v>2</v>
      </c>
      <c r="O263">
        <f t="shared" si="4"/>
        <v>2018</v>
      </c>
    </row>
    <row r="264" spans="10:15" x14ac:dyDescent="0.15">
      <c r="J264">
        <v>50</v>
      </c>
      <c r="K264">
        <v>4</v>
      </c>
      <c r="L264">
        <f t="array" ref="L264">SUMPRODUCT(($B$4:$G$4=K264)*($A$5:$A$27=J264)*($B$5:$G$27))</f>
        <v>0</v>
      </c>
      <c r="M264">
        <v>2018</v>
      </c>
      <c r="N264">
        <v>2</v>
      </c>
      <c r="O264">
        <f t="shared" si="4"/>
        <v>2018</v>
      </c>
    </row>
    <row r="265" spans="10:15" x14ac:dyDescent="0.15">
      <c r="J265">
        <v>51</v>
      </c>
      <c r="K265">
        <v>4</v>
      </c>
      <c r="L265">
        <f t="array" ref="L265">SUMPRODUCT(($B$4:$G$4=K265)*($A$5:$A$27=J265)*($B$5:$G$27))</f>
        <v>0</v>
      </c>
      <c r="M265">
        <v>2025</v>
      </c>
      <c r="N265">
        <v>2</v>
      </c>
      <c r="O265">
        <f t="shared" si="4"/>
        <v>2025</v>
      </c>
    </row>
    <row r="266" spans="10:15" x14ac:dyDescent="0.15">
      <c r="J266">
        <v>52</v>
      </c>
      <c r="K266">
        <v>4</v>
      </c>
      <c r="L266">
        <f t="array" ref="L266">SUMPRODUCT(($B$4:$G$4=K266)*($A$5:$A$27=J266)*($B$5:$G$27))</f>
        <v>0</v>
      </c>
      <c r="M266">
        <v>2018</v>
      </c>
      <c r="N266">
        <v>2</v>
      </c>
      <c r="O266">
        <f t="shared" si="4"/>
        <v>2018</v>
      </c>
    </row>
    <row r="267" spans="10:15" x14ac:dyDescent="0.15">
      <c r="J267">
        <v>53</v>
      </c>
      <c r="K267">
        <v>4</v>
      </c>
      <c r="L267">
        <f t="array" ref="L267">SUMPRODUCT(($B$4:$G$4=K267)*($A$5:$A$27=J267)*($B$5:$G$27))</f>
        <v>0</v>
      </c>
      <c r="M267">
        <v>2025</v>
      </c>
      <c r="N267">
        <v>2</v>
      </c>
      <c r="O267">
        <f t="shared" si="4"/>
        <v>2025</v>
      </c>
    </row>
    <row r="268" spans="10:15" x14ac:dyDescent="0.15">
      <c r="J268">
        <v>54</v>
      </c>
      <c r="K268">
        <v>4</v>
      </c>
      <c r="L268">
        <f t="array" ref="L268">SUMPRODUCT(($B$4:$G$4=K268)*($A$5:$A$27=J268)*($B$5:$G$27))</f>
        <v>0</v>
      </c>
      <c r="M268">
        <v>2018</v>
      </c>
      <c r="N268">
        <v>2</v>
      </c>
      <c r="O268">
        <f t="shared" si="4"/>
        <v>2018</v>
      </c>
    </row>
    <row r="269" spans="10:15" x14ac:dyDescent="0.15">
      <c r="J269">
        <v>55</v>
      </c>
      <c r="K269">
        <v>4</v>
      </c>
      <c r="L269">
        <f t="array" ref="L269">SUMPRODUCT(($B$4:$G$4=K269)*($A$5:$A$27=J269)*($B$5:$G$27))</f>
        <v>0</v>
      </c>
      <c r="M269">
        <v>2018</v>
      </c>
      <c r="N269">
        <v>2</v>
      </c>
      <c r="O269">
        <f t="shared" si="4"/>
        <v>2018</v>
      </c>
    </row>
    <row r="270" spans="10:15" x14ac:dyDescent="0.15">
      <c r="J270">
        <v>56</v>
      </c>
      <c r="K270">
        <v>4</v>
      </c>
      <c r="L270">
        <f t="array" ref="L270">SUMPRODUCT(($B$4:$G$4=K270)*($A$5:$A$27=J270)*($B$5:$G$27))</f>
        <v>0</v>
      </c>
      <c r="M270">
        <v>2025</v>
      </c>
      <c r="N270">
        <v>2</v>
      </c>
      <c r="O270">
        <f t="shared" si="4"/>
        <v>2025</v>
      </c>
    </row>
    <row r="271" spans="10:15" x14ac:dyDescent="0.15">
      <c r="J271">
        <v>57</v>
      </c>
      <c r="K271">
        <v>4</v>
      </c>
      <c r="L271">
        <f t="array" ref="L271">SUMPRODUCT(($B$4:$G$4=K271)*($A$5:$A$27=J271)*($B$5:$G$27))</f>
        <v>0</v>
      </c>
      <c r="M271">
        <v>2025</v>
      </c>
      <c r="N271">
        <v>2</v>
      </c>
      <c r="O271">
        <f t="shared" si="4"/>
        <v>2025</v>
      </c>
    </row>
    <row r="272" spans="10:15" x14ac:dyDescent="0.15">
      <c r="J272">
        <v>58</v>
      </c>
      <c r="K272">
        <v>4</v>
      </c>
      <c r="L272">
        <f t="array" ref="L272">SUMPRODUCT(($B$4:$G$4=K272)*($A$5:$A$27=J272)*($B$5:$G$27))</f>
        <v>0</v>
      </c>
      <c r="M272">
        <v>2018</v>
      </c>
      <c r="N272">
        <v>2</v>
      </c>
      <c r="O272">
        <f t="shared" si="4"/>
        <v>2018</v>
      </c>
    </row>
    <row r="273" spans="10:15" x14ac:dyDescent="0.15">
      <c r="J273">
        <v>59</v>
      </c>
      <c r="K273">
        <v>4</v>
      </c>
      <c r="L273">
        <f t="array" ref="L273">SUMPRODUCT(($B$4:$G$4=K273)*($A$5:$A$27=J273)*($B$5:$G$27))</f>
        <v>0</v>
      </c>
      <c r="M273">
        <v>2018</v>
      </c>
      <c r="N273">
        <v>2</v>
      </c>
      <c r="O273">
        <f t="shared" si="4"/>
        <v>2018</v>
      </c>
    </row>
    <row r="274" spans="10:15" x14ac:dyDescent="0.15">
      <c r="J274">
        <v>60</v>
      </c>
      <c r="K274">
        <v>4</v>
      </c>
      <c r="L274">
        <f t="array" ref="L274">SUMPRODUCT(($B$4:$G$4=K274)*($A$5:$A$27=J274)*($B$5:$G$27))</f>
        <v>0</v>
      </c>
      <c r="M274">
        <v>2025</v>
      </c>
      <c r="N274">
        <v>2</v>
      </c>
      <c r="O274">
        <f t="shared" si="4"/>
        <v>2025</v>
      </c>
    </row>
    <row r="275" spans="10:15" x14ac:dyDescent="0.15">
      <c r="J275">
        <v>61</v>
      </c>
      <c r="K275">
        <v>4</v>
      </c>
      <c r="L275">
        <f t="array" ref="L275">SUMPRODUCT(($B$4:$G$4=K275)*($A$5:$A$27=J275)*($B$5:$G$27))</f>
        <v>0</v>
      </c>
      <c r="M275">
        <v>2025</v>
      </c>
      <c r="N275">
        <v>2</v>
      </c>
      <c r="O275">
        <f t="shared" si="4"/>
        <v>2025</v>
      </c>
    </row>
    <row r="276" spans="10:15" x14ac:dyDescent="0.15">
      <c r="J276">
        <v>62</v>
      </c>
      <c r="K276">
        <v>4</v>
      </c>
      <c r="L276">
        <f t="array" ref="L276">SUMPRODUCT(($B$4:$G$4=K276)*($A$5:$A$27=J276)*($B$5:$G$27))</f>
        <v>0</v>
      </c>
      <c r="M276">
        <v>2025</v>
      </c>
      <c r="N276">
        <v>2</v>
      </c>
      <c r="O276">
        <f t="shared" si="4"/>
        <v>2025</v>
      </c>
    </row>
    <row r="277" spans="10:15" x14ac:dyDescent="0.15">
      <c r="J277">
        <v>63</v>
      </c>
      <c r="K277">
        <v>4</v>
      </c>
      <c r="L277">
        <f t="array" ref="L277">SUMPRODUCT(($B$4:$G$4=K277)*($A$5:$A$27=J277)*($B$5:$G$27))</f>
        <v>0</v>
      </c>
      <c r="M277">
        <v>2018</v>
      </c>
      <c r="N277">
        <v>2</v>
      </c>
      <c r="O277">
        <f t="shared" si="4"/>
        <v>2018</v>
      </c>
    </row>
    <row r="278" spans="10:15" x14ac:dyDescent="0.15">
      <c r="J278">
        <v>64</v>
      </c>
      <c r="K278">
        <v>4</v>
      </c>
      <c r="L278">
        <f t="array" ref="L278">SUMPRODUCT(($B$4:$G$4=K278)*($A$5:$A$27=J278)*($B$5:$G$27))</f>
        <v>0</v>
      </c>
      <c r="M278">
        <v>2025</v>
      </c>
      <c r="N278">
        <v>2</v>
      </c>
      <c r="O278">
        <f t="shared" si="4"/>
        <v>2025</v>
      </c>
    </row>
    <row r="279" spans="10:15" x14ac:dyDescent="0.15">
      <c r="J279">
        <v>65</v>
      </c>
      <c r="K279">
        <v>4</v>
      </c>
      <c r="L279">
        <f t="array" ref="L279">SUMPRODUCT(($B$4:$G$4=K279)*($A$5:$A$27=J279)*($B$5:$G$27))</f>
        <v>0</v>
      </c>
      <c r="M279">
        <v>2025</v>
      </c>
      <c r="N279">
        <v>2</v>
      </c>
      <c r="O279">
        <f t="shared" si="4"/>
        <v>2025</v>
      </c>
    </row>
    <row r="280" spans="10:15" x14ac:dyDescent="0.15">
      <c r="J280">
        <v>66</v>
      </c>
      <c r="K280">
        <v>4</v>
      </c>
      <c r="L280">
        <f t="array" ref="L280">SUMPRODUCT(($B$4:$G$4=K280)*($A$5:$A$27=J280)*($B$5:$G$27))</f>
        <v>0</v>
      </c>
      <c r="M280">
        <v>2018</v>
      </c>
      <c r="N280">
        <v>2</v>
      </c>
      <c r="O280">
        <f t="shared" si="4"/>
        <v>2018</v>
      </c>
    </row>
    <row r="281" spans="10:15" x14ac:dyDescent="0.15">
      <c r="J281">
        <v>67</v>
      </c>
      <c r="K281">
        <v>4</v>
      </c>
      <c r="L281">
        <f t="array" ref="L281">SUMPRODUCT(($B$4:$G$4=K281)*($A$5:$A$27=J281)*($B$5:$G$27))</f>
        <v>0</v>
      </c>
      <c r="M281">
        <v>2025</v>
      </c>
      <c r="N281">
        <v>2</v>
      </c>
      <c r="O281">
        <f t="shared" si="4"/>
        <v>2025</v>
      </c>
    </row>
    <row r="282" spans="10:15" x14ac:dyDescent="0.15">
      <c r="J282">
        <v>68</v>
      </c>
      <c r="K282">
        <v>4</v>
      </c>
      <c r="L282">
        <f t="array" ref="L282">SUMPRODUCT(($B$4:$G$4=K282)*($A$5:$A$27=J282)*($B$5:$G$27))</f>
        <v>0</v>
      </c>
      <c r="M282">
        <v>2025</v>
      </c>
      <c r="N282">
        <v>2</v>
      </c>
      <c r="O282">
        <f t="shared" si="4"/>
        <v>2025</v>
      </c>
    </row>
    <row r="283" spans="10:15" x14ac:dyDescent="0.15">
      <c r="J283">
        <v>69</v>
      </c>
      <c r="K283">
        <v>4</v>
      </c>
      <c r="L283">
        <f t="array" ref="L283">SUMPRODUCT(($B$4:$G$4=K283)*($A$5:$A$27=J283)*($B$5:$G$27))</f>
        <v>0</v>
      </c>
      <c r="M283">
        <v>2025</v>
      </c>
      <c r="N283">
        <v>2</v>
      </c>
      <c r="O283">
        <f t="shared" si="4"/>
        <v>2025</v>
      </c>
    </row>
    <row r="284" spans="10:15" x14ac:dyDescent="0.15">
      <c r="J284">
        <v>70</v>
      </c>
      <c r="K284">
        <v>4</v>
      </c>
      <c r="L284">
        <f t="array" ref="L284">SUMPRODUCT(($B$4:$G$4=K284)*($A$5:$A$27=J284)*($B$5:$G$27))</f>
        <v>0</v>
      </c>
      <c r="M284">
        <v>2018</v>
      </c>
      <c r="N284">
        <v>2</v>
      </c>
      <c r="O284">
        <f t="shared" si="4"/>
        <v>2018</v>
      </c>
    </row>
    <row r="285" spans="10:15" x14ac:dyDescent="0.15">
      <c r="J285">
        <v>1</v>
      </c>
      <c r="K285">
        <v>5</v>
      </c>
      <c r="L285">
        <f t="array" ref="L285">SUMPRODUCT(($B$4:$G$4=K285)*($A$5:$A$27=J285)*($B$5:$G$27))</f>
        <v>3000003</v>
      </c>
      <c r="M285">
        <v>60750</v>
      </c>
      <c r="N285">
        <v>15</v>
      </c>
      <c r="O285">
        <f t="shared" si="4"/>
        <v>90750</v>
      </c>
    </row>
    <row r="286" spans="10:15" x14ac:dyDescent="0.15">
      <c r="J286">
        <v>2</v>
      </c>
      <c r="K286">
        <v>5</v>
      </c>
      <c r="L286">
        <f t="array" ref="L286">SUMPRODUCT(($B$4:$G$4=K286)*($A$5:$A$27=J286)*($B$5:$G$27))</f>
        <v>3000006</v>
      </c>
      <c r="M286">
        <v>60540</v>
      </c>
      <c r="N286">
        <v>51</v>
      </c>
      <c r="O286">
        <f t="shared" si="4"/>
        <v>126540</v>
      </c>
    </row>
    <row r="287" spans="10:15" x14ac:dyDescent="0.15">
      <c r="J287">
        <v>3</v>
      </c>
      <c r="K287">
        <v>5</v>
      </c>
      <c r="L287">
        <f t="array" ref="L287">SUMPRODUCT(($B$4:$G$4=K287)*($A$5:$A$27=J287)*($B$5:$G$27))</f>
        <v>3000009</v>
      </c>
      <c r="M287">
        <v>60750</v>
      </c>
      <c r="N287">
        <v>72</v>
      </c>
      <c r="O287">
        <f t="shared" si="4"/>
        <v>147750</v>
      </c>
    </row>
    <row r="288" spans="10:15" x14ac:dyDescent="0.15">
      <c r="J288">
        <v>4</v>
      </c>
      <c r="K288">
        <v>5</v>
      </c>
      <c r="L288">
        <f t="array" ref="L288">SUMPRODUCT(($B$4:$G$4=K288)*($A$5:$A$27=J288)*($B$5:$G$27))</f>
        <v>3000015</v>
      </c>
      <c r="M288">
        <v>60540</v>
      </c>
      <c r="N288">
        <v>59</v>
      </c>
      <c r="O288">
        <f t="shared" si="4"/>
        <v>134540</v>
      </c>
    </row>
    <row r="289" spans="10:15" x14ac:dyDescent="0.15">
      <c r="J289">
        <v>5</v>
      </c>
      <c r="K289">
        <v>5</v>
      </c>
      <c r="L289">
        <f t="array" ref="L289">SUMPRODUCT(($B$4:$G$4=K289)*($A$5:$A$27=J289)*($B$5:$G$27))</f>
        <v>3000018</v>
      </c>
      <c r="M289">
        <v>60750</v>
      </c>
      <c r="N289">
        <v>76</v>
      </c>
      <c r="O289">
        <f t="shared" si="4"/>
        <v>151750</v>
      </c>
    </row>
    <row r="290" spans="10:15" x14ac:dyDescent="0.15">
      <c r="J290">
        <v>6</v>
      </c>
      <c r="K290">
        <v>5</v>
      </c>
      <c r="L290">
        <f t="array" ref="L290">SUMPRODUCT(($B$4:$G$4=K290)*($A$5:$A$27=J290)*($B$5:$G$27))</f>
        <v>3000024</v>
      </c>
      <c r="M290">
        <v>60750</v>
      </c>
      <c r="N290">
        <v>65</v>
      </c>
      <c r="O290">
        <f t="shared" si="4"/>
        <v>140750</v>
      </c>
    </row>
    <row r="291" spans="10:15" x14ac:dyDescent="0.15">
      <c r="J291">
        <v>7</v>
      </c>
      <c r="K291">
        <v>5</v>
      </c>
      <c r="L291">
        <f t="array" ref="L291">SUMPRODUCT(($B$4:$G$4=K291)*($A$5:$A$27=J291)*($B$5:$G$27))</f>
        <v>3000030</v>
      </c>
      <c r="M291">
        <v>60540</v>
      </c>
      <c r="N291">
        <v>40</v>
      </c>
      <c r="O291">
        <f t="shared" si="4"/>
        <v>115540</v>
      </c>
    </row>
    <row r="292" spans="10:15" x14ac:dyDescent="0.15">
      <c r="J292">
        <v>8</v>
      </c>
      <c r="K292">
        <v>5</v>
      </c>
      <c r="L292">
        <f t="array" ref="L292">SUMPRODUCT(($B$4:$G$4=K292)*($A$5:$A$27=J292)*($B$5:$G$27))</f>
        <v>3000033</v>
      </c>
      <c r="M292">
        <v>60750</v>
      </c>
      <c r="N292">
        <v>15</v>
      </c>
      <c r="O292">
        <f t="shared" si="4"/>
        <v>90750</v>
      </c>
    </row>
    <row r="293" spans="10:15" x14ac:dyDescent="0.15">
      <c r="J293">
        <v>9</v>
      </c>
      <c r="K293">
        <v>5</v>
      </c>
      <c r="L293">
        <f t="array" ref="L293">SUMPRODUCT(($B$4:$G$4=K293)*($A$5:$A$27=J293)*($B$5:$G$27))</f>
        <v>3000036</v>
      </c>
      <c r="M293">
        <v>6075</v>
      </c>
      <c r="N293">
        <v>6</v>
      </c>
      <c r="O293">
        <f t="shared" si="4"/>
        <v>27075</v>
      </c>
    </row>
    <row r="294" spans="10:15" x14ac:dyDescent="0.15">
      <c r="J294">
        <v>10</v>
      </c>
      <c r="K294">
        <v>5</v>
      </c>
      <c r="L294">
        <f t="array" ref="L294">SUMPRODUCT(($B$4:$G$4=K294)*($A$5:$A$27=J294)*($B$5:$G$27))</f>
        <v>3000039</v>
      </c>
      <c r="M294">
        <v>60750</v>
      </c>
      <c r="N294">
        <v>37</v>
      </c>
      <c r="O294">
        <f t="shared" si="4"/>
        <v>112750</v>
      </c>
    </row>
    <row r="295" spans="10:15" x14ac:dyDescent="0.15">
      <c r="J295">
        <v>11</v>
      </c>
      <c r="K295">
        <v>5</v>
      </c>
      <c r="L295">
        <f t="array" ref="L295">SUMPRODUCT(($B$4:$G$4=K295)*($A$5:$A$27=J295)*($B$5:$G$27))</f>
        <v>3000042</v>
      </c>
      <c r="M295">
        <v>60750</v>
      </c>
      <c r="N295">
        <v>15</v>
      </c>
      <c r="O295">
        <f t="shared" si="4"/>
        <v>90750</v>
      </c>
    </row>
    <row r="296" spans="10:15" x14ac:dyDescent="0.15">
      <c r="J296">
        <v>12</v>
      </c>
      <c r="K296">
        <v>5</v>
      </c>
      <c r="L296">
        <f t="array" ref="L296">SUMPRODUCT(($B$4:$G$4=K296)*($A$5:$A$27=J296)*($B$5:$G$27))</f>
        <v>3000045</v>
      </c>
      <c r="M296">
        <v>6075</v>
      </c>
      <c r="N296">
        <v>6</v>
      </c>
      <c r="O296">
        <f t="shared" si="4"/>
        <v>27075</v>
      </c>
    </row>
    <row r="297" spans="10:15" x14ac:dyDescent="0.15">
      <c r="J297">
        <v>13</v>
      </c>
      <c r="K297">
        <v>5</v>
      </c>
      <c r="L297">
        <f t="array" ref="L297">SUMPRODUCT(($B$4:$G$4=K297)*($A$5:$A$27=J297)*($B$5:$G$27))</f>
        <v>3000048</v>
      </c>
      <c r="M297">
        <v>60750</v>
      </c>
      <c r="N297">
        <v>21</v>
      </c>
      <c r="O297">
        <f t="shared" si="4"/>
        <v>96750</v>
      </c>
    </row>
    <row r="298" spans="10:15" x14ac:dyDescent="0.15">
      <c r="J298">
        <v>14</v>
      </c>
      <c r="K298">
        <v>5</v>
      </c>
      <c r="L298">
        <f t="array" ref="L298">SUMPRODUCT(($B$4:$G$4=K298)*($A$5:$A$27=J298)*($B$5:$G$27))</f>
        <v>3000051</v>
      </c>
      <c r="M298">
        <v>6075</v>
      </c>
      <c r="N298">
        <v>6</v>
      </c>
      <c r="O298">
        <f t="shared" si="4"/>
        <v>27075</v>
      </c>
    </row>
    <row r="299" spans="10:15" x14ac:dyDescent="0.15">
      <c r="J299">
        <v>15</v>
      </c>
      <c r="K299">
        <v>5</v>
      </c>
      <c r="L299">
        <f t="array" ref="L299">SUMPRODUCT(($B$4:$G$4=K299)*($A$5:$A$27=J299)*($B$5:$G$27))</f>
        <v>3000054</v>
      </c>
      <c r="M299">
        <v>60540</v>
      </c>
      <c r="N299">
        <v>15</v>
      </c>
      <c r="O299">
        <f t="shared" si="4"/>
        <v>90540</v>
      </c>
    </row>
    <row r="300" spans="10:15" x14ac:dyDescent="0.15">
      <c r="J300">
        <v>16</v>
      </c>
      <c r="K300">
        <v>5</v>
      </c>
      <c r="L300">
        <f t="array" ref="L300">SUMPRODUCT(($B$4:$G$4=K300)*($A$5:$A$27=J300)*($B$5:$G$27))</f>
        <v>3000057</v>
      </c>
      <c r="M300">
        <v>60750</v>
      </c>
      <c r="N300">
        <v>37</v>
      </c>
      <c r="O300">
        <f t="shared" si="4"/>
        <v>112750</v>
      </c>
    </row>
    <row r="301" spans="10:15" x14ac:dyDescent="0.15">
      <c r="J301">
        <v>17</v>
      </c>
      <c r="K301">
        <v>5</v>
      </c>
      <c r="L301">
        <f t="array" ref="L301">SUMPRODUCT(($B$4:$G$4=K301)*($A$5:$A$27=J301)*($B$5:$G$27))</f>
        <v>3000060</v>
      </c>
      <c r="M301">
        <v>60540</v>
      </c>
      <c r="N301">
        <v>21</v>
      </c>
      <c r="O301">
        <f t="shared" si="4"/>
        <v>96540</v>
      </c>
    </row>
    <row r="302" spans="10:15" x14ac:dyDescent="0.15">
      <c r="J302">
        <v>18</v>
      </c>
      <c r="K302">
        <v>5</v>
      </c>
      <c r="L302">
        <f t="array" ref="L302">SUMPRODUCT(($B$4:$G$4=K302)*($A$5:$A$27=J302)*($B$5:$G$27))</f>
        <v>3000063</v>
      </c>
      <c r="M302">
        <v>60750</v>
      </c>
      <c r="N302">
        <v>32</v>
      </c>
      <c r="O302">
        <f t="shared" si="4"/>
        <v>107750</v>
      </c>
    </row>
    <row r="303" spans="10:15" x14ac:dyDescent="0.15">
      <c r="J303">
        <v>19</v>
      </c>
      <c r="K303">
        <v>5</v>
      </c>
      <c r="L303">
        <f t="array" ref="L303">SUMPRODUCT(($B$4:$G$4=K303)*($A$5:$A$27=J303)*($B$5:$G$27))</f>
        <v>3000066</v>
      </c>
      <c r="M303">
        <v>6075</v>
      </c>
      <c r="N303">
        <v>2</v>
      </c>
      <c r="O303">
        <f t="shared" si="4"/>
        <v>26075</v>
      </c>
    </row>
    <row r="304" spans="10:15" x14ac:dyDescent="0.15">
      <c r="J304">
        <v>20</v>
      </c>
      <c r="K304">
        <v>5</v>
      </c>
      <c r="L304">
        <f t="array" ref="L304">SUMPRODUCT(($B$4:$G$4=K304)*($A$5:$A$27=J304)*($B$5:$G$27))</f>
        <v>3000069</v>
      </c>
      <c r="M304">
        <v>6054</v>
      </c>
      <c r="N304">
        <v>2</v>
      </c>
      <c r="O304">
        <f t="shared" si="4"/>
        <v>26054</v>
      </c>
    </row>
    <row r="305" spans="10:15" x14ac:dyDescent="0.15">
      <c r="J305">
        <v>21</v>
      </c>
      <c r="K305">
        <v>5</v>
      </c>
      <c r="L305">
        <f t="array" ref="L305">SUMPRODUCT(($B$4:$G$4=K305)*($A$5:$A$27=J305)*($B$5:$G$27))</f>
        <v>3000072</v>
      </c>
      <c r="M305">
        <v>6054</v>
      </c>
      <c r="N305">
        <v>3</v>
      </c>
      <c r="O305">
        <f t="shared" si="4"/>
        <v>26054</v>
      </c>
    </row>
    <row r="306" spans="10:15" x14ac:dyDescent="0.15">
      <c r="J306">
        <v>22</v>
      </c>
      <c r="K306">
        <v>5</v>
      </c>
      <c r="L306">
        <f t="array" ref="L306">SUMPRODUCT(($B$4:$G$4=K306)*($A$5:$A$27=J306)*($B$5:$G$27))</f>
        <v>3000075</v>
      </c>
      <c r="M306">
        <v>6075</v>
      </c>
      <c r="N306">
        <v>2</v>
      </c>
      <c r="O306">
        <f t="shared" si="4"/>
        <v>26075</v>
      </c>
    </row>
    <row r="307" spans="10:15" x14ac:dyDescent="0.15">
      <c r="J307">
        <v>23</v>
      </c>
      <c r="K307">
        <v>5</v>
      </c>
      <c r="L307">
        <f t="array" ref="L307">SUMPRODUCT(($B$4:$G$4=K307)*($A$5:$A$27=J307)*($B$5:$G$27))</f>
        <v>3000078</v>
      </c>
      <c r="M307">
        <v>6054</v>
      </c>
      <c r="N307">
        <v>2</v>
      </c>
      <c r="O307">
        <f t="shared" si="4"/>
        <v>26054</v>
      </c>
    </row>
    <row r="308" spans="10:15" x14ac:dyDescent="0.15">
      <c r="J308">
        <v>24</v>
      </c>
      <c r="K308">
        <v>5</v>
      </c>
      <c r="L308">
        <f t="array" ref="L308">SUMPRODUCT(($B$4:$G$4=K308)*($A$5:$A$27=J308)*($B$5:$G$27))</f>
        <v>0</v>
      </c>
      <c r="M308">
        <v>121290</v>
      </c>
      <c r="N308">
        <v>33</v>
      </c>
      <c r="O308">
        <f t="shared" si="4"/>
        <v>121290</v>
      </c>
    </row>
    <row r="309" spans="10:15" x14ac:dyDescent="0.15">
      <c r="J309">
        <v>25</v>
      </c>
      <c r="K309">
        <v>5</v>
      </c>
      <c r="L309">
        <f t="array" ref="L309">SUMPRODUCT(($B$4:$G$4=K309)*($A$5:$A$27=J309)*($B$5:$G$27))</f>
        <v>0</v>
      </c>
      <c r="M309">
        <v>121500</v>
      </c>
      <c r="N309">
        <v>34</v>
      </c>
      <c r="O309">
        <f t="shared" si="4"/>
        <v>121500</v>
      </c>
    </row>
    <row r="310" spans="10:15" x14ac:dyDescent="0.15">
      <c r="J310">
        <v>26</v>
      </c>
      <c r="K310">
        <v>5</v>
      </c>
      <c r="L310">
        <f t="array" ref="L310">SUMPRODUCT(($B$4:$G$4=K310)*($A$5:$A$27=J310)*($B$5:$G$27))</f>
        <v>0</v>
      </c>
      <c r="M310">
        <v>121290</v>
      </c>
      <c r="N310">
        <v>33</v>
      </c>
      <c r="O310">
        <f t="shared" si="4"/>
        <v>121290</v>
      </c>
    </row>
    <row r="311" spans="10:15" x14ac:dyDescent="0.15">
      <c r="J311">
        <v>27</v>
      </c>
      <c r="K311">
        <v>5</v>
      </c>
      <c r="L311">
        <f t="array" ref="L311">SUMPRODUCT(($B$4:$G$4=K311)*($A$5:$A$27=J311)*($B$5:$G$27))</f>
        <v>0</v>
      </c>
      <c r="M311">
        <v>121500</v>
      </c>
      <c r="N311">
        <v>23</v>
      </c>
      <c r="O311">
        <f t="shared" si="4"/>
        <v>121500</v>
      </c>
    </row>
    <row r="312" spans="10:15" x14ac:dyDescent="0.15">
      <c r="J312">
        <v>28</v>
      </c>
      <c r="K312">
        <v>5</v>
      </c>
      <c r="L312">
        <f t="array" ref="L312">SUMPRODUCT(($B$4:$G$4=K312)*($A$5:$A$27=J312)*($B$5:$G$27))</f>
        <v>0</v>
      </c>
      <c r="M312">
        <v>66825</v>
      </c>
      <c r="N312">
        <v>26</v>
      </c>
      <c r="O312">
        <f t="shared" si="4"/>
        <v>66825</v>
      </c>
    </row>
    <row r="313" spans="10:15" x14ac:dyDescent="0.15">
      <c r="J313">
        <v>29</v>
      </c>
      <c r="K313">
        <v>5</v>
      </c>
      <c r="L313">
        <f t="array" ref="L313">SUMPRODUCT(($B$4:$G$4=K313)*($A$5:$A$27=J313)*($B$5:$G$27))</f>
        <v>0</v>
      </c>
      <c r="M313">
        <v>66825</v>
      </c>
      <c r="N313">
        <v>26</v>
      </c>
      <c r="O313">
        <f t="shared" si="4"/>
        <v>66825</v>
      </c>
    </row>
    <row r="314" spans="10:15" x14ac:dyDescent="0.15">
      <c r="J314">
        <v>30</v>
      </c>
      <c r="K314">
        <v>5</v>
      </c>
      <c r="L314">
        <f t="array" ref="L314">SUMPRODUCT(($B$4:$G$4=K314)*($A$5:$A$27=J314)*($B$5:$G$27))</f>
        <v>0</v>
      </c>
      <c r="M314">
        <v>66594</v>
      </c>
      <c r="N314">
        <v>26</v>
      </c>
      <c r="O314">
        <f t="shared" si="4"/>
        <v>66594</v>
      </c>
    </row>
    <row r="315" spans="10:15" x14ac:dyDescent="0.15">
      <c r="J315">
        <v>31</v>
      </c>
      <c r="K315">
        <v>5</v>
      </c>
      <c r="L315">
        <f t="array" ref="L315">SUMPRODUCT(($B$4:$G$4=K315)*($A$5:$A$27=J315)*($B$5:$G$27))</f>
        <v>0</v>
      </c>
      <c r="M315">
        <v>60540</v>
      </c>
      <c r="N315">
        <v>15</v>
      </c>
      <c r="O315">
        <f t="shared" si="4"/>
        <v>60540</v>
      </c>
    </row>
    <row r="316" spans="10:15" x14ac:dyDescent="0.15">
      <c r="J316">
        <v>32</v>
      </c>
      <c r="K316">
        <v>5</v>
      </c>
      <c r="L316">
        <f t="array" ref="L316">SUMPRODUCT(($B$4:$G$4=K316)*($A$5:$A$27=J316)*($B$5:$G$27))</f>
        <v>0</v>
      </c>
      <c r="M316">
        <v>60540</v>
      </c>
      <c r="N316">
        <v>15</v>
      </c>
      <c r="O316">
        <f t="shared" si="4"/>
        <v>60540</v>
      </c>
    </row>
    <row r="317" spans="10:15" x14ac:dyDescent="0.15">
      <c r="J317">
        <v>33</v>
      </c>
      <c r="K317">
        <v>5</v>
      </c>
      <c r="L317">
        <f t="array" ref="L317">SUMPRODUCT(($B$4:$G$4=K317)*($A$5:$A$27=J317)*($B$5:$G$27))</f>
        <v>0</v>
      </c>
      <c r="M317">
        <v>60750</v>
      </c>
      <c r="N317">
        <v>15</v>
      </c>
      <c r="O317">
        <f t="shared" si="4"/>
        <v>60750</v>
      </c>
    </row>
    <row r="318" spans="10:15" x14ac:dyDescent="0.15">
      <c r="J318">
        <v>34</v>
      </c>
      <c r="K318">
        <v>5</v>
      </c>
      <c r="L318">
        <f t="array" ref="L318">SUMPRODUCT(($B$4:$G$4=K318)*($A$5:$A$27=J318)*($B$5:$G$27))</f>
        <v>0</v>
      </c>
      <c r="M318">
        <v>60750</v>
      </c>
      <c r="N318">
        <v>15</v>
      </c>
      <c r="O318">
        <f t="shared" si="4"/>
        <v>60750</v>
      </c>
    </row>
    <row r="319" spans="10:15" x14ac:dyDescent="0.15">
      <c r="J319">
        <v>35</v>
      </c>
      <c r="K319">
        <v>5</v>
      </c>
      <c r="L319">
        <f t="array" ref="L319">SUMPRODUCT(($B$4:$G$4=K319)*($A$5:$A$27=J319)*($B$5:$G$27))</f>
        <v>0</v>
      </c>
      <c r="M319">
        <v>60750</v>
      </c>
      <c r="N319">
        <v>15</v>
      </c>
      <c r="O319">
        <f t="shared" si="4"/>
        <v>60750</v>
      </c>
    </row>
    <row r="320" spans="10:15" x14ac:dyDescent="0.15">
      <c r="J320">
        <v>36</v>
      </c>
      <c r="K320">
        <v>5</v>
      </c>
      <c r="L320">
        <f t="array" ref="L320">SUMPRODUCT(($B$4:$G$4=K320)*($A$5:$A$27=J320)*($B$5:$G$27))</f>
        <v>0</v>
      </c>
      <c r="M320">
        <v>60750</v>
      </c>
      <c r="N320">
        <v>15</v>
      </c>
      <c r="O320">
        <f t="shared" si="4"/>
        <v>60750</v>
      </c>
    </row>
    <row r="321" spans="10:15" x14ac:dyDescent="0.15">
      <c r="J321">
        <v>37</v>
      </c>
      <c r="K321">
        <v>5</v>
      </c>
      <c r="L321">
        <f t="array" ref="L321">SUMPRODUCT(($B$4:$G$4=K321)*($A$5:$A$27=J321)*($B$5:$G$27))</f>
        <v>0</v>
      </c>
      <c r="M321">
        <v>60540</v>
      </c>
      <c r="N321">
        <v>15</v>
      </c>
      <c r="O321">
        <f t="shared" si="4"/>
        <v>60540</v>
      </c>
    </row>
    <row r="322" spans="10:15" x14ac:dyDescent="0.15">
      <c r="J322">
        <v>38</v>
      </c>
      <c r="K322">
        <v>5</v>
      </c>
      <c r="L322">
        <f t="array" ref="L322">SUMPRODUCT(($B$4:$G$4=K322)*($A$5:$A$27=J322)*($B$5:$G$27))</f>
        <v>0</v>
      </c>
      <c r="M322">
        <v>60540</v>
      </c>
      <c r="N322">
        <v>15</v>
      </c>
      <c r="O322">
        <f t="shared" si="4"/>
        <v>60540</v>
      </c>
    </row>
    <row r="323" spans="10:15" x14ac:dyDescent="0.15">
      <c r="J323">
        <v>39</v>
      </c>
      <c r="K323">
        <v>5</v>
      </c>
      <c r="L323">
        <f t="array" ref="L323">SUMPRODUCT(($B$4:$G$4=K323)*($A$5:$A$27=J323)*($B$5:$G$27))</f>
        <v>0</v>
      </c>
      <c r="M323">
        <v>60750</v>
      </c>
      <c r="N323">
        <v>15</v>
      </c>
      <c r="O323">
        <f t="shared" si="4"/>
        <v>60750</v>
      </c>
    </row>
    <row r="324" spans="10:15" x14ac:dyDescent="0.15">
      <c r="J324">
        <v>40</v>
      </c>
      <c r="K324">
        <v>5</v>
      </c>
      <c r="L324">
        <f t="array" ref="L324">SUMPRODUCT(($B$4:$G$4=K324)*($A$5:$A$27=J324)*($B$5:$G$27))</f>
        <v>0</v>
      </c>
      <c r="M324">
        <v>60750</v>
      </c>
      <c r="N324">
        <v>15</v>
      </c>
      <c r="O324">
        <f t="shared" si="4"/>
        <v>60750</v>
      </c>
    </row>
    <row r="325" spans="10:15" x14ac:dyDescent="0.15">
      <c r="J325">
        <v>41</v>
      </c>
      <c r="K325">
        <v>5</v>
      </c>
      <c r="L325">
        <f t="array" ref="L325">SUMPRODUCT(($B$4:$G$4=K325)*($A$5:$A$27=J325)*($B$5:$G$27))</f>
        <v>0</v>
      </c>
      <c r="M325">
        <v>60750</v>
      </c>
      <c r="N325">
        <v>15</v>
      </c>
      <c r="O325">
        <f t="shared" si="4"/>
        <v>60750</v>
      </c>
    </row>
    <row r="326" spans="10:15" x14ac:dyDescent="0.15">
      <c r="J326">
        <v>42</v>
      </c>
      <c r="K326">
        <v>5</v>
      </c>
      <c r="L326">
        <f t="array" ref="L326">SUMPRODUCT(($B$4:$G$4=K326)*($A$5:$A$27=J326)*($B$5:$G$27))</f>
        <v>0</v>
      </c>
      <c r="M326">
        <v>60750</v>
      </c>
      <c r="N326">
        <v>15</v>
      </c>
      <c r="O326">
        <f t="shared" ref="O326:O389" si="5">INT(IF(L326=0,M326,MAX(5000,N326*1000)+M326+K326*3000))</f>
        <v>60750</v>
      </c>
    </row>
    <row r="327" spans="10:15" x14ac:dyDescent="0.15">
      <c r="J327">
        <v>43</v>
      </c>
      <c r="K327">
        <v>5</v>
      </c>
      <c r="L327">
        <f t="array" ref="L327">SUMPRODUCT(($B$4:$G$4=K327)*($A$5:$A$27=J327)*($B$5:$G$27))</f>
        <v>0</v>
      </c>
      <c r="M327">
        <v>121500</v>
      </c>
      <c r="N327">
        <v>26</v>
      </c>
      <c r="O327">
        <f t="shared" si="5"/>
        <v>121500</v>
      </c>
    </row>
    <row r="328" spans="10:15" x14ac:dyDescent="0.15">
      <c r="J328">
        <v>44</v>
      </c>
      <c r="K328">
        <v>5</v>
      </c>
      <c r="L328">
        <f t="array" ref="L328">SUMPRODUCT(($B$4:$G$4=K328)*($A$5:$A$27=J328)*($B$5:$G$27))</f>
        <v>0</v>
      </c>
      <c r="M328">
        <v>12129</v>
      </c>
      <c r="N328">
        <v>10</v>
      </c>
      <c r="O328">
        <f t="shared" si="5"/>
        <v>12129</v>
      </c>
    </row>
    <row r="329" spans="10:15" x14ac:dyDescent="0.15">
      <c r="J329">
        <v>45</v>
      </c>
      <c r="K329">
        <v>5</v>
      </c>
      <c r="L329">
        <f t="array" ref="L329">SUMPRODUCT(($B$4:$G$4=K329)*($A$5:$A$27=J329)*($B$5:$G$27))</f>
        <v>0</v>
      </c>
      <c r="M329">
        <v>12129</v>
      </c>
      <c r="N329">
        <v>7</v>
      </c>
      <c r="O329">
        <f t="shared" si="5"/>
        <v>12129</v>
      </c>
    </row>
    <row r="330" spans="10:15" x14ac:dyDescent="0.15">
      <c r="J330">
        <v>46</v>
      </c>
      <c r="K330">
        <v>5</v>
      </c>
      <c r="L330">
        <f t="array" ref="L330">SUMPRODUCT(($B$4:$G$4=K330)*($A$5:$A$27=J330)*($B$5:$G$27))</f>
        <v>0</v>
      </c>
      <c r="M330">
        <v>6075</v>
      </c>
      <c r="N330">
        <v>3</v>
      </c>
      <c r="O330">
        <f t="shared" si="5"/>
        <v>6075</v>
      </c>
    </row>
    <row r="331" spans="10:15" x14ac:dyDescent="0.15">
      <c r="J331">
        <v>47</v>
      </c>
      <c r="K331">
        <v>5</v>
      </c>
      <c r="L331">
        <f t="array" ref="L331">SUMPRODUCT(($B$4:$G$4=K331)*($A$5:$A$27=J331)*($B$5:$G$27))</f>
        <v>0</v>
      </c>
      <c r="M331">
        <v>6054</v>
      </c>
      <c r="N331">
        <v>3</v>
      </c>
      <c r="O331">
        <f t="shared" si="5"/>
        <v>6054</v>
      </c>
    </row>
    <row r="332" spans="10:15" x14ac:dyDescent="0.15">
      <c r="J332">
        <v>48</v>
      </c>
      <c r="K332">
        <v>5</v>
      </c>
      <c r="L332">
        <f t="array" ref="L332">SUMPRODUCT(($B$4:$G$4=K332)*($A$5:$A$27=J332)*($B$5:$G$27))</f>
        <v>0</v>
      </c>
      <c r="M332">
        <v>6075</v>
      </c>
      <c r="N332">
        <v>2</v>
      </c>
      <c r="O332">
        <f t="shared" si="5"/>
        <v>6075</v>
      </c>
    </row>
    <row r="333" spans="10:15" x14ac:dyDescent="0.15">
      <c r="J333">
        <v>49</v>
      </c>
      <c r="K333">
        <v>5</v>
      </c>
      <c r="L333">
        <f t="array" ref="L333">SUMPRODUCT(($B$4:$G$4=K333)*($A$5:$A$27=J333)*($B$5:$G$27))</f>
        <v>0</v>
      </c>
      <c r="M333">
        <v>6054</v>
      </c>
      <c r="N333">
        <v>2</v>
      </c>
      <c r="O333">
        <f t="shared" si="5"/>
        <v>6054</v>
      </c>
    </row>
    <row r="334" spans="10:15" x14ac:dyDescent="0.15">
      <c r="J334">
        <v>50</v>
      </c>
      <c r="K334">
        <v>5</v>
      </c>
      <c r="L334">
        <f t="array" ref="L334">SUMPRODUCT(($B$4:$G$4=K334)*($A$5:$A$27=J334)*($B$5:$G$27))</f>
        <v>0</v>
      </c>
      <c r="M334">
        <v>6054</v>
      </c>
      <c r="N334">
        <v>2</v>
      </c>
      <c r="O334">
        <f t="shared" si="5"/>
        <v>6054</v>
      </c>
    </row>
    <row r="335" spans="10:15" x14ac:dyDescent="0.15">
      <c r="J335">
        <v>51</v>
      </c>
      <c r="K335">
        <v>5</v>
      </c>
      <c r="L335">
        <f t="array" ref="L335">SUMPRODUCT(($B$4:$G$4=K335)*($A$5:$A$27=J335)*($B$5:$G$27))</f>
        <v>0</v>
      </c>
      <c r="M335">
        <v>6075</v>
      </c>
      <c r="N335">
        <v>2</v>
      </c>
      <c r="O335">
        <f t="shared" si="5"/>
        <v>6075</v>
      </c>
    </row>
    <row r="336" spans="10:15" x14ac:dyDescent="0.15">
      <c r="J336">
        <v>52</v>
      </c>
      <c r="K336">
        <v>5</v>
      </c>
      <c r="L336">
        <f t="array" ref="L336">SUMPRODUCT(($B$4:$G$4=K336)*($A$5:$A$27=J336)*($B$5:$G$27))</f>
        <v>0</v>
      </c>
      <c r="M336">
        <v>6054</v>
      </c>
      <c r="N336">
        <v>2</v>
      </c>
      <c r="O336">
        <f t="shared" si="5"/>
        <v>6054</v>
      </c>
    </row>
    <row r="337" spans="10:15" x14ac:dyDescent="0.15">
      <c r="J337">
        <v>53</v>
      </c>
      <c r="K337">
        <v>5</v>
      </c>
      <c r="L337">
        <f t="array" ref="L337">SUMPRODUCT(($B$4:$G$4=K337)*($A$5:$A$27=J337)*($B$5:$G$27))</f>
        <v>0</v>
      </c>
      <c r="M337">
        <v>6075</v>
      </c>
      <c r="N337">
        <v>2</v>
      </c>
      <c r="O337">
        <f t="shared" si="5"/>
        <v>6075</v>
      </c>
    </row>
    <row r="338" spans="10:15" x14ac:dyDescent="0.15">
      <c r="J338">
        <v>54</v>
      </c>
      <c r="K338">
        <v>5</v>
      </c>
      <c r="L338">
        <f t="array" ref="L338">SUMPRODUCT(($B$4:$G$4=K338)*($A$5:$A$27=J338)*($B$5:$G$27))</f>
        <v>0</v>
      </c>
      <c r="M338">
        <v>6054</v>
      </c>
      <c r="N338">
        <v>2</v>
      </c>
      <c r="O338">
        <f t="shared" si="5"/>
        <v>6054</v>
      </c>
    </row>
    <row r="339" spans="10:15" x14ac:dyDescent="0.15">
      <c r="J339">
        <v>55</v>
      </c>
      <c r="K339">
        <v>5</v>
      </c>
      <c r="L339">
        <f t="array" ref="L339">SUMPRODUCT(($B$4:$G$4=K339)*($A$5:$A$27=J339)*($B$5:$G$27))</f>
        <v>0</v>
      </c>
      <c r="M339">
        <v>6054</v>
      </c>
      <c r="N339">
        <v>2</v>
      </c>
      <c r="O339">
        <f t="shared" si="5"/>
        <v>6054</v>
      </c>
    </row>
    <row r="340" spans="10:15" x14ac:dyDescent="0.15">
      <c r="J340">
        <v>56</v>
      </c>
      <c r="K340">
        <v>5</v>
      </c>
      <c r="L340">
        <f t="array" ref="L340">SUMPRODUCT(($B$4:$G$4=K340)*($A$5:$A$27=J340)*($B$5:$G$27))</f>
        <v>0</v>
      </c>
      <c r="M340">
        <v>6075</v>
      </c>
      <c r="N340">
        <v>2</v>
      </c>
      <c r="O340">
        <f t="shared" si="5"/>
        <v>6075</v>
      </c>
    </row>
    <row r="341" spans="10:15" x14ac:dyDescent="0.15">
      <c r="J341">
        <v>57</v>
      </c>
      <c r="K341">
        <v>5</v>
      </c>
      <c r="L341">
        <f t="array" ref="L341">SUMPRODUCT(($B$4:$G$4=K341)*($A$5:$A$27=J341)*($B$5:$G$27))</f>
        <v>0</v>
      </c>
      <c r="M341">
        <v>6075</v>
      </c>
      <c r="N341">
        <v>2</v>
      </c>
      <c r="O341">
        <f t="shared" si="5"/>
        <v>6075</v>
      </c>
    </row>
    <row r="342" spans="10:15" x14ac:dyDescent="0.15">
      <c r="J342">
        <v>58</v>
      </c>
      <c r="K342">
        <v>5</v>
      </c>
      <c r="L342">
        <f t="array" ref="L342">SUMPRODUCT(($B$4:$G$4=K342)*($A$5:$A$27=J342)*($B$5:$G$27))</f>
        <v>0</v>
      </c>
      <c r="M342">
        <v>6054</v>
      </c>
      <c r="N342">
        <v>2</v>
      </c>
      <c r="O342">
        <f t="shared" si="5"/>
        <v>6054</v>
      </c>
    </row>
    <row r="343" spans="10:15" x14ac:dyDescent="0.15">
      <c r="J343">
        <v>59</v>
      </c>
      <c r="K343">
        <v>5</v>
      </c>
      <c r="L343">
        <f t="array" ref="L343">SUMPRODUCT(($B$4:$G$4=K343)*($A$5:$A$27=J343)*($B$5:$G$27))</f>
        <v>0</v>
      </c>
      <c r="M343">
        <v>6054</v>
      </c>
      <c r="N343">
        <v>2</v>
      </c>
      <c r="O343">
        <f t="shared" si="5"/>
        <v>6054</v>
      </c>
    </row>
    <row r="344" spans="10:15" x14ac:dyDescent="0.15">
      <c r="J344">
        <v>60</v>
      </c>
      <c r="K344">
        <v>5</v>
      </c>
      <c r="L344">
        <f t="array" ref="L344">SUMPRODUCT(($B$4:$G$4=K344)*($A$5:$A$27=J344)*($B$5:$G$27))</f>
        <v>0</v>
      </c>
      <c r="M344">
        <v>6075</v>
      </c>
      <c r="N344">
        <v>2</v>
      </c>
      <c r="O344">
        <f t="shared" si="5"/>
        <v>6075</v>
      </c>
    </row>
    <row r="345" spans="10:15" x14ac:dyDescent="0.15">
      <c r="J345">
        <v>61</v>
      </c>
      <c r="K345">
        <v>5</v>
      </c>
      <c r="L345">
        <f t="array" ref="L345">SUMPRODUCT(($B$4:$G$4=K345)*($A$5:$A$27=J345)*($B$5:$G$27))</f>
        <v>0</v>
      </c>
      <c r="M345">
        <v>6075</v>
      </c>
      <c r="N345">
        <v>2</v>
      </c>
      <c r="O345">
        <f t="shared" si="5"/>
        <v>6075</v>
      </c>
    </row>
    <row r="346" spans="10:15" x14ac:dyDescent="0.15">
      <c r="J346">
        <v>62</v>
      </c>
      <c r="K346">
        <v>5</v>
      </c>
      <c r="L346">
        <f t="array" ref="L346">SUMPRODUCT(($B$4:$G$4=K346)*($A$5:$A$27=J346)*($B$5:$G$27))</f>
        <v>0</v>
      </c>
      <c r="M346">
        <v>6075</v>
      </c>
      <c r="N346">
        <v>2</v>
      </c>
      <c r="O346">
        <f t="shared" si="5"/>
        <v>6075</v>
      </c>
    </row>
    <row r="347" spans="10:15" x14ac:dyDescent="0.15">
      <c r="J347">
        <v>63</v>
      </c>
      <c r="K347">
        <v>5</v>
      </c>
      <c r="L347">
        <f t="array" ref="L347">SUMPRODUCT(($B$4:$G$4=K347)*($A$5:$A$27=J347)*($B$5:$G$27))</f>
        <v>0</v>
      </c>
      <c r="M347">
        <v>6054</v>
      </c>
      <c r="N347">
        <v>2</v>
      </c>
      <c r="O347">
        <f t="shared" si="5"/>
        <v>6054</v>
      </c>
    </row>
    <row r="348" spans="10:15" x14ac:dyDescent="0.15">
      <c r="J348">
        <v>64</v>
      </c>
      <c r="K348">
        <v>5</v>
      </c>
      <c r="L348">
        <f t="array" ref="L348">SUMPRODUCT(($B$4:$G$4=K348)*($A$5:$A$27=J348)*($B$5:$G$27))</f>
        <v>0</v>
      </c>
      <c r="M348">
        <v>6075</v>
      </c>
      <c r="N348">
        <v>2</v>
      </c>
      <c r="O348">
        <f t="shared" si="5"/>
        <v>6075</v>
      </c>
    </row>
    <row r="349" spans="10:15" x14ac:dyDescent="0.15">
      <c r="J349">
        <v>65</v>
      </c>
      <c r="K349">
        <v>5</v>
      </c>
      <c r="L349">
        <f t="array" ref="L349">SUMPRODUCT(($B$4:$G$4=K349)*($A$5:$A$27=J349)*($B$5:$G$27))</f>
        <v>0</v>
      </c>
      <c r="M349">
        <v>6075</v>
      </c>
      <c r="N349">
        <v>2</v>
      </c>
      <c r="O349">
        <f t="shared" si="5"/>
        <v>6075</v>
      </c>
    </row>
    <row r="350" spans="10:15" x14ac:dyDescent="0.15">
      <c r="J350">
        <v>66</v>
      </c>
      <c r="K350">
        <v>5</v>
      </c>
      <c r="L350">
        <f t="array" ref="L350">SUMPRODUCT(($B$4:$G$4=K350)*($A$5:$A$27=J350)*($B$5:$G$27))</f>
        <v>0</v>
      </c>
      <c r="M350">
        <v>6054</v>
      </c>
      <c r="N350">
        <v>2</v>
      </c>
      <c r="O350">
        <f t="shared" si="5"/>
        <v>6054</v>
      </c>
    </row>
    <row r="351" spans="10:15" x14ac:dyDescent="0.15">
      <c r="J351">
        <v>67</v>
      </c>
      <c r="K351">
        <v>5</v>
      </c>
      <c r="L351">
        <f t="array" ref="L351">SUMPRODUCT(($B$4:$G$4=K351)*($A$5:$A$27=J351)*($B$5:$G$27))</f>
        <v>0</v>
      </c>
      <c r="M351">
        <v>6075</v>
      </c>
      <c r="N351">
        <v>2</v>
      </c>
      <c r="O351">
        <f t="shared" si="5"/>
        <v>6075</v>
      </c>
    </row>
    <row r="352" spans="10:15" x14ac:dyDescent="0.15">
      <c r="J352">
        <v>68</v>
      </c>
      <c r="K352">
        <v>5</v>
      </c>
      <c r="L352">
        <f t="array" ref="L352">SUMPRODUCT(($B$4:$G$4=K352)*($A$5:$A$27=J352)*($B$5:$G$27))</f>
        <v>0</v>
      </c>
      <c r="M352">
        <v>6075</v>
      </c>
      <c r="N352">
        <v>2</v>
      </c>
      <c r="O352">
        <f t="shared" si="5"/>
        <v>6075</v>
      </c>
    </row>
    <row r="353" spans="10:15" x14ac:dyDescent="0.15">
      <c r="J353">
        <v>69</v>
      </c>
      <c r="K353">
        <v>5</v>
      </c>
      <c r="L353">
        <f t="array" ref="L353">SUMPRODUCT(($B$4:$G$4=K353)*($A$5:$A$27=J353)*($B$5:$G$27))</f>
        <v>0</v>
      </c>
      <c r="M353">
        <v>6075</v>
      </c>
      <c r="N353">
        <v>2</v>
      </c>
      <c r="O353">
        <f t="shared" si="5"/>
        <v>6075</v>
      </c>
    </row>
    <row r="354" spans="10:15" x14ac:dyDescent="0.15">
      <c r="J354">
        <v>70</v>
      </c>
      <c r="K354">
        <v>5</v>
      </c>
      <c r="L354">
        <f t="array" ref="L354">SUMPRODUCT(($B$4:$G$4=K354)*($A$5:$A$27=J354)*($B$5:$G$27))</f>
        <v>0</v>
      </c>
      <c r="M354">
        <v>6054</v>
      </c>
      <c r="N354">
        <v>2</v>
      </c>
      <c r="O354">
        <f t="shared" si="5"/>
        <v>6054</v>
      </c>
    </row>
    <row r="355" spans="10:15" x14ac:dyDescent="0.15">
      <c r="J355">
        <v>1</v>
      </c>
      <c r="K355">
        <v>6</v>
      </c>
      <c r="L355">
        <f t="array" ref="L355">SUMPRODUCT(($B$4:$G$4=K355)*($A$5:$A$27=J355)*($B$5:$G$27))</f>
        <v>3000003</v>
      </c>
      <c r="M355">
        <v>97200</v>
      </c>
      <c r="N355">
        <v>15</v>
      </c>
      <c r="O355">
        <f t="shared" si="5"/>
        <v>130200</v>
      </c>
    </row>
    <row r="356" spans="10:15" x14ac:dyDescent="0.15">
      <c r="J356">
        <v>2</v>
      </c>
      <c r="K356">
        <v>6</v>
      </c>
      <c r="L356">
        <f t="array" ref="L356">SUMPRODUCT(($B$4:$G$4=K356)*($A$5:$A$27=J356)*($B$5:$G$27))</f>
        <v>3000006</v>
      </c>
      <c r="M356">
        <v>96870</v>
      </c>
      <c r="N356">
        <v>51</v>
      </c>
      <c r="O356">
        <f t="shared" si="5"/>
        <v>165870</v>
      </c>
    </row>
    <row r="357" spans="10:15" x14ac:dyDescent="0.15">
      <c r="J357">
        <v>3</v>
      </c>
      <c r="K357">
        <v>6</v>
      </c>
      <c r="L357">
        <f t="array" ref="L357">SUMPRODUCT(($B$4:$G$4=K357)*($A$5:$A$27=J357)*($B$5:$G$27))</f>
        <v>3000009</v>
      </c>
      <c r="M357">
        <v>97200</v>
      </c>
      <c r="N357">
        <v>72</v>
      </c>
      <c r="O357">
        <f t="shared" si="5"/>
        <v>187200</v>
      </c>
    </row>
    <row r="358" spans="10:15" x14ac:dyDescent="0.15">
      <c r="J358">
        <v>4</v>
      </c>
      <c r="K358">
        <v>6</v>
      </c>
      <c r="L358">
        <f t="array" ref="L358">SUMPRODUCT(($B$4:$G$4=K358)*($A$5:$A$27=J358)*($B$5:$G$27))</f>
        <v>3000015</v>
      </c>
      <c r="M358">
        <v>96870</v>
      </c>
      <c r="N358">
        <v>59</v>
      </c>
      <c r="O358">
        <f t="shared" si="5"/>
        <v>173870</v>
      </c>
    </row>
    <row r="359" spans="10:15" x14ac:dyDescent="0.15">
      <c r="J359">
        <v>5</v>
      </c>
      <c r="K359">
        <v>6</v>
      </c>
      <c r="L359">
        <f t="array" ref="L359">SUMPRODUCT(($B$4:$G$4=K359)*($A$5:$A$27=J359)*($B$5:$G$27))</f>
        <v>3000018</v>
      </c>
      <c r="M359">
        <v>97200</v>
      </c>
      <c r="N359">
        <v>76</v>
      </c>
      <c r="O359">
        <f t="shared" si="5"/>
        <v>191200</v>
      </c>
    </row>
    <row r="360" spans="10:15" x14ac:dyDescent="0.15">
      <c r="J360">
        <v>6</v>
      </c>
      <c r="K360">
        <v>6</v>
      </c>
      <c r="L360">
        <f t="array" ref="L360">SUMPRODUCT(($B$4:$G$4=K360)*($A$5:$A$27=J360)*($B$5:$G$27))</f>
        <v>3000024</v>
      </c>
      <c r="M360">
        <v>97200</v>
      </c>
      <c r="N360">
        <v>65</v>
      </c>
      <c r="O360">
        <f t="shared" si="5"/>
        <v>180200</v>
      </c>
    </row>
    <row r="361" spans="10:15" x14ac:dyDescent="0.15">
      <c r="J361">
        <v>7</v>
      </c>
      <c r="K361">
        <v>6</v>
      </c>
      <c r="L361">
        <f t="array" ref="L361">SUMPRODUCT(($B$4:$G$4=K361)*($A$5:$A$27=J361)*($B$5:$G$27))</f>
        <v>3000030</v>
      </c>
      <c r="M361">
        <v>96870</v>
      </c>
      <c r="N361">
        <v>40</v>
      </c>
      <c r="O361">
        <f t="shared" si="5"/>
        <v>154870</v>
      </c>
    </row>
    <row r="362" spans="10:15" x14ac:dyDescent="0.15">
      <c r="J362">
        <v>8</v>
      </c>
      <c r="K362">
        <v>6</v>
      </c>
      <c r="L362">
        <f t="array" ref="L362">SUMPRODUCT(($B$4:$G$4=K362)*($A$5:$A$27=J362)*($B$5:$G$27))</f>
        <v>3000033</v>
      </c>
      <c r="M362">
        <v>97200</v>
      </c>
      <c r="N362">
        <v>15</v>
      </c>
      <c r="O362">
        <f t="shared" si="5"/>
        <v>130200</v>
      </c>
    </row>
    <row r="363" spans="10:15" x14ac:dyDescent="0.15">
      <c r="J363">
        <v>9</v>
      </c>
      <c r="K363">
        <v>6</v>
      </c>
      <c r="L363">
        <f t="array" ref="L363">SUMPRODUCT(($B$4:$G$4=K363)*($A$5:$A$27=J363)*($B$5:$G$27))</f>
        <v>3000036</v>
      </c>
      <c r="M363">
        <v>9720</v>
      </c>
      <c r="N363">
        <v>6</v>
      </c>
      <c r="O363">
        <f t="shared" si="5"/>
        <v>33720</v>
      </c>
    </row>
    <row r="364" spans="10:15" x14ac:dyDescent="0.15">
      <c r="J364">
        <v>10</v>
      </c>
      <c r="K364">
        <v>6</v>
      </c>
      <c r="L364">
        <f t="array" ref="L364">SUMPRODUCT(($B$4:$G$4=K364)*($A$5:$A$27=J364)*($B$5:$G$27))</f>
        <v>3000039</v>
      </c>
      <c r="M364">
        <v>97200</v>
      </c>
      <c r="N364">
        <v>37</v>
      </c>
      <c r="O364">
        <f t="shared" si="5"/>
        <v>152200</v>
      </c>
    </row>
    <row r="365" spans="10:15" x14ac:dyDescent="0.15">
      <c r="J365">
        <v>11</v>
      </c>
      <c r="K365">
        <v>6</v>
      </c>
      <c r="L365">
        <f t="array" ref="L365">SUMPRODUCT(($B$4:$G$4=K365)*($A$5:$A$27=J365)*($B$5:$G$27))</f>
        <v>3000042</v>
      </c>
      <c r="M365">
        <v>97200</v>
      </c>
      <c r="N365">
        <v>15</v>
      </c>
      <c r="O365">
        <f t="shared" si="5"/>
        <v>130200</v>
      </c>
    </row>
    <row r="366" spans="10:15" x14ac:dyDescent="0.15">
      <c r="J366">
        <v>12</v>
      </c>
      <c r="K366">
        <v>6</v>
      </c>
      <c r="L366">
        <f t="array" ref="L366">SUMPRODUCT(($B$4:$G$4=K366)*($A$5:$A$27=J366)*($B$5:$G$27))</f>
        <v>3000045</v>
      </c>
      <c r="M366">
        <v>9720</v>
      </c>
      <c r="N366">
        <v>6</v>
      </c>
      <c r="O366">
        <f t="shared" si="5"/>
        <v>33720</v>
      </c>
    </row>
    <row r="367" spans="10:15" x14ac:dyDescent="0.15">
      <c r="J367">
        <v>13</v>
      </c>
      <c r="K367">
        <v>6</v>
      </c>
      <c r="L367">
        <f t="array" ref="L367">SUMPRODUCT(($B$4:$G$4=K367)*($A$5:$A$27=J367)*($B$5:$G$27))</f>
        <v>3000048</v>
      </c>
      <c r="M367">
        <v>97200</v>
      </c>
      <c r="N367">
        <v>21</v>
      </c>
      <c r="O367">
        <f t="shared" si="5"/>
        <v>136200</v>
      </c>
    </row>
    <row r="368" spans="10:15" x14ac:dyDescent="0.15">
      <c r="J368">
        <v>14</v>
      </c>
      <c r="K368">
        <v>6</v>
      </c>
      <c r="L368">
        <f t="array" ref="L368">SUMPRODUCT(($B$4:$G$4=K368)*($A$5:$A$27=J368)*($B$5:$G$27))</f>
        <v>3000051</v>
      </c>
      <c r="M368">
        <v>9720</v>
      </c>
      <c r="N368">
        <v>6</v>
      </c>
      <c r="O368">
        <f t="shared" si="5"/>
        <v>33720</v>
      </c>
    </row>
    <row r="369" spans="10:15" x14ac:dyDescent="0.15">
      <c r="J369">
        <v>15</v>
      </c>
      <c r="K369">
        <v>6</v>
      </c>
      <c r="L369">
        <f t="array" ref="L369">SUMPRODUCT(($B$4:$G$4=K369)*($A$5:$A$27=J369)*($B$5:$G$27))</f>
        <v>3000054</v>
      </c>
      <c r="M369">
        <v>96870</v>
      </c>
      <c r="N369">
        <v>15</v>
      </c>
      <c r="O369">
        <f t="shared" si="5"/>
        <v>129870</v>
      </c>
    </row>
    <row r="370" spans="10:15" x14ac:dyDescent="0.15">
      <c r="J370">
        <v>16</v>
      </c>
      <c r="K370">
        <v>6</v>
      </c>
      <c r="L370">
        <f t="array" ref="L370">SUMPRODUCT(($B$4:$G$4=K370)*($A$5:$A$27=J370)*($B$5:$G$27))</f>
        <v>3000057</v>
      </c>
      <c r="M370">
        <v>97200</v>
      </c>
      <c r="N370">
        <v>37</v>
      </c>
      <c r="O370">
        <f t="shared" si="5"/>
        <v>152200</v>
      </c>
    </row>
    <row r="371" spans="10:15" x14ac:dyDescent="0.15">
      <c r="J371">
        <v>17</v>
      </c>
      <c r="K371">
        <v>6</v>
      </c>
      <c r="L371">
        <f t="array" ref="L371">SUMPRODUCT(($B$4:$G$4=K371)*($A$5:$A$27=J371)*($B$5:$G$27))</f>
        <v>3000060</v>
      </c>
      <c r="M371">
        <v>96870</v>
      </c>
      <c r="N371">
        <v>21</v>
      </c>
      <c r="O371">
        <f t="shared" si="5"/>
        <v>135870</v>
      </c>
    </row>
    <row r="372" spans="10:15" x14ac:dyDescent="0.15">
      <c r="J372">
        <v>18</v>
      </c>
      <c r="K372">
        <v>6</v>
      </c>
      <c r="L372">
        <f t="array" ref="L372">SUMPRODUCT(($B$4:$G$4=K372)*($A$5:$A$27=J372)*($B$5:$G$27))</f>
        <v>3000063</v>
      </c>
      <c r="M372">
        <v>97200</v>
      </c>
      <c r="N372">
        <v>32</v>
      </c>
      <c r="O372">
        <f t="shared" si="5"/>
        <v>147200</v>
      </c>
    </row>
    <row r="373" spans="10:15" x14ac:dyDescent="0.15">
      <c r="J373">
        <v>19</v>
      </c>
      <c r="K373">
        <v>6</v>
      </c>
      <c r="L373">
        <f t="array" ref="L373">SUMPRODUCT(($B$4:$G$4=K373)*($A$5:$A$27=J373)*($B$5:$G$27))</f>
        <v>3000066</v>
      </c>
      <c r="M373">
        <v>9720</v>
      </c>
      <c r="N373">
        <v>2</v>
      </c>
      <c r="O373">
        <f t="shared" si="5"/>
        <v>32720</v>
      </c>
    </row>
    <row r="374" spans="10:15" x14ac:dyDescent="0.15">
      <c r="J374">
        <v>20</v>
      </c>
      <c r="K374">
        <v>6</v>
      </c>
      <c r="L374">
        <f t="array" ref="L374">SUMPRODUCT(($B$4:$G$4=K374)*($A$5:$A$27=J374)*($B$5:$G$27))</f>
        <v>3000069</v>
      </c>
      <c r="M374">
        <v>9687</v>
      </c>
      <c r="N374">
        <v>2</v>
      </c>
      <c r="O374">
        <f t="shared" si="5"/>
        <v>32687</v>
      </c>
    </row>
    <row r="375" spans="10:15" x14ac:dyDescent="0.15">
      <c r="J375">
        <v>21</v>
      </c>
      <c r="K375">
        <v>6</v>
      </c>
      <c r="L375">
        <f t="array" ref="L375">SUMPRODUCT(($B$4:$G$4=K375)*($A$5:$A$27=J375)*($B$5:$G$27))</f>
        <v>3000072</v>
      </c>
      <c r="M375">
        <v>9687</v>
      </c>
      <c r="N375">
        <v>3</v>
      </c>
      <c r="O375">
        <f t="shared" si="5"/>
        <v>32687</v>
      </c>
    </row>
    <row r="376" spans="10:15" x14ac:dyDescent="0.15">
      <c r="J376">
        <v>22</v>
      </c>
      <c r="K376">
        <v>6</v>
      </c>
      <c r="L376">
        <f t="array" ref="L376">SUMPRODUCT(($B$4:$G$4=K376)*($A$5:$A$27=J376)*($B$5:$G$27))</f>
        <v>3000075</v>
      </c>
      <c r="M376">
        <v>9720</v>
      </c>
      <c r="N376">
        <v>2</v>
      </c>
      <c r="O376">
        <f t="shared" si="5"/>
        <v>32720</v>
      </c>
    </row>
    <row r="377" spans="10:15" x14ac:dyDescent="0.15">
      <c r="J377">
        <v>23</v>
      </c>
      <c r="K377">
        <v>6</v>
      </c>
      <c r="L377">
        <f t="array" ref="L377">SUMPRODUCT(($B$4:$G$4=K377)*($A$5:$A$27=J377)*($B$5:$G$27))</f>
        <v>3000078</v>
      </c>
      <c r="M377">
        <v>9687</v>
      </c>
      <c r="N377">
        <v>2</v>
      </c>
      <c r="O377">
        <f t="shared" si="5"/>
        <v>32687</v>
      </c>
    </row>
    <row r="378" spans="10:15" x14ac:dyDescent="0.15">
      <c r="J378">
        <v>24</v>
      </c>
      <c r="K378">
        <v>6</v>
      </c>
      <c r="L378">
        <f t="array" ref="L378">SUMPRODUCT(($B$4:$G$4=K378)*($A$5:$A$27=J378)*($B$5:$G$27))</f>
        <v>0</v>
      </c>
      <c r="M378">
        <v>194070</v>
      </c>
      <c r="N378">
        <v>33</v>
      </c>
      <c r="O378">
        <f t="shared" si="5"/>
        <v>194070</v>
      </c>
    </row>
    <row r="379" spans="10:15" x14ac:dyDescent="0.15">
      <c r="J379">
        <v>25</v>
      </c>
      <c r="K379">
        <v>6</v>
      </c>
      <c r="L379">
        <f t="array" ref="L379">SUMPRODUCT(($B$4:$G$4=K379)*($A$5:$A$27=J379)*($B$5:$G$27))</f>
        <v>0</v>
      </c>
      <c r="M379">
        <v>194400</v>
      </c>
      <c r="N379">
        <v>34</v>
      </c>
      <c r="O379">
        <f t="shared" si="5"/>
        <v>194400</v>
      </c>
    </row>
    <row r="380" spans="10:15" x14ac:dyDescent="0.15">
      <c r="J380">
        <v>26</v>
      </c>
      <c r="K380">
        <v>6</v>
      </c>
      <c r="L380">
        <f t="array" ref="L380">SUMPRODUCT(($B$4:$G$4=K380)*($A$5:$A$27=J380)*($B$5:$G$27))</f>
        <v>0</v>
      </c>
      <c r="M380">
        <v>194070</v>
      </c>
      <c r="N380">
        <v>33</v>
      </c>
      <c r="O380">
        <f t="shared" si="5"/>
        <v>194070</v>
      </c>
    </row>
    <row r="381" spans="10:15" x14ac:dyDescent="0.15">
      <c r="J381">
        <v>27</v>
      </c>
      <c r="K381">
        <v>6</v>
      </c>
      <c r="L381">
        <f t="array" ref="L381">SUMPRODUCT(($B$4:$G$4=K381)*($A$5:$A$27=J381)*($B$5:$G$27))</f>
        <v>0</v>
      </c>
      <c r="M381">
        <v>194400</v>
      </c>
      <c r="N381">
        <v>23</v>
      </c>
      <c r="O381">
        <f t="shared" si="5"/>
        <v>194400</v>
      </c>
    </row>
    <row r="382" spans="10:15" x14ac:dyDescent="0.15">
      <c r="J382">
        <v>28</v>
      </c>
      <c r="K382">
        <v>6</v>
      </c>
      <c r="L382">
        <f t="array" ref="L382">SUMPRODUCT(($B$4:$G$4=K382)*($A$5:$A$27=J382)*($B$5:$G$27))</f>
        <v>0</v>
      </c>
      <c r="M382">
        <v>106920</v>
      </c>
      <c r="N382">
        <v>26</v>
      </c>
      <c r="O382">
        <f t="shared" si="5"/>
        <v>106920</v>
      </c>
    </row>
    <row r="383" spans="10:15" x14ac:dyDescent="0.15">
      <c r="J383">
        <v>29</v>
      </c>
      <c r="K383">
        <v>6</v>
      </c>
      <c r="L383">
        <f t="array" ref="L383">SUMPRODUCT(($B$4:$G$4=K383)*($A$5:$A$27=J383)*($B$5:$G$27))</f>
        <v>0</v>
      </c>
      <c r="M383">
        <v>106920</v>
      </c>
      <c r="N383">
        <v>26</v>
      </c>
      <c r="O383">
        <f t="shared" si="5"/>
        <v>106920</v>
      </c>
    </row>
    <row r="384" spans="10:15" x14ac:dyDescent="0.15">
      <c r="J384">
        <v>30</v>
      </c>
      <c r="K384">
        <v>6</v>
      </c>
      <c r="L384">
        <f t="array" ref="L384">SUMPRODUCT(($B$4:$G$4=K384)*($A$5:$A$27=J384)*($B$5:$G$27))</f>
        <v>0</v>
      </c>
      <c r="M384">
        <v>106557</v>
      </c>
      <c r="N384">
        <v>26</v>
      </c>
      <c r="O384">
        <f t="shared" si="5"/>
        <v>106557</v>
      </c>
    </row>
    <row r="385" spans="10:15" x14ac:dyDescent="0.15">
      <c r="J385">
        <v>31</v>
      </c>
      <c r="K385">
        <v>6</v>
      </c>
      <c r="L385">
        <f t="array" ref="L385">SUMPRODUCT(($B$4:$G$4=K385)*($A$5:$A$27=J385)*($B$5:$G$27))</f>
        <v>0</v>
      </c>
      <c r="M385">
        <v>96870</v>
      </c>
      <c r="N385">
        <v>15</v>
      </c>
      <c r="O385">
        <f t="shared" si="5"/>
        <v>96870</v>
      </c>
    </row>
    <row r="386" spans="10:15" x14ac:dyDescent="0.15">
      <c r="J386">
        <v>32</v>
      </c>
      <c r="K386">
        <v>6</v>
      </c>
      <c r="L386">
        <f t="array" ref="L386">SUMPRODUCT(($B$4:$G$4=K386)*($A$5:$A$27=J386)*($B$5:$G$27))</f>
        <v>0</v>
      </c>
      <c r="M386">
        <v>96870</v>
      </c>
      <c r="N386">
        <v>15</v>
      </c>
      <c r="O386">
        <f t="shared" si="5"/>
        <v>96870</v>
      </c>
    </row>
    <row r="387" spans="10:15" x14ac:dyDescent="0.15">
      <c r="J387">
        <v>33</v>
      </c>
      <c r="K387">
        <v>6</v>
      </c>
      <c r="L387">
        <f t="array" ref="L387">SUMPRODUCT(($B$4:$G$4=K387)*($A$5:$A$27=J387)*($B$5:$G$27))</f>
        <v>0</v>
      </c>
      <c r="M387">
        <v>97200</v>
      </c>
      <c r="N387">
        <v>15</v>
      </c>
      <c r="O387">
        <f t="shared" si="5"/>
        <v>97200</v>
      </c>
    </row>
    <row r="388" spans="10:15" x14ac:dyDescent="0.15">
      <c r="J388">
        <v>34</v>
      </c>
      <c r="K388">
        <v>6</v>
      </c>
      <c r="L388">
        <f t="array" ref="L388">SUMPRODUCT(($B$4:$G$4=K388)*($A$5:$A$27=J388)*($B$5:$G$27))</f>
        <v>0</v>
      </c>
      <c r="M388">
        <v>97200</v>
      </c>
      <c r="N388">
        <v>15</v>
      </c>
      <c r="O388">
        <f t="shared" si="5"/>
        <v>97200</v>
      </c>
    </row>
    <row r="389" spans="10:15" x14ac:dyDescent="0.15">
      <c r="J389">
        <v>35</v>
      </c>
      <c r="K389">
        <v>6</v>
      </c>
      <c r="L389">
        <f t="array" ref="L389">SUMPRODUCT(($B$4:$G$4=K389)*($A$5:$A$27=J389)*($B$5:$G$27))</f>
        <v>0</v>
      </c>
      <c r="M389">
        <v>97200</v>
      </c>
      <c r="N389">
        <v>15</v>
      </c>
      <c r="O389">
        <f t="shared" si="5"/>
        <v>97200</v>
      </c>
    </row>
    <row r="390" spans="10:15" x14ac:dyDescent="0.15">
      <c r="J390">
        <v>36</v>
      </c>
      <c r="K390">
        <v>6</v>
      </c>
      <c r="L390">
        <f t="array" ref="L390">SUMPRODUCT(($B$4:$G$4=K390)*($A$5:$A$27=J390)*($B$5:$G$27))</f>
        <v>0</v>
      </c>
      <c r="M390">
        <v>97200</v>
      </c>
      <c r="N390">
        <v>15</v>
      </c>
      <c r="O390">
        <f t="shared" ref="O390:O424" si="6">INT(IF(L390=0,M390,MAX(5000,N390*1000)+M390+K390*3000))</f>
        <v>97200</v>
      </c>
    </row>
    <row r="391" spans="10:15" x14ac:dyDescent="0.15">
      <c r="J391">
        <v>37</v>
      </c>
      <c r="K391">
        <v>6</v>
      </c>
      <c r="L391">
        <f t="array" ref="L391">SUMPRODUCT(($B$4:$G$4=K391)*($A$5:$A$27=J391)*($B$5:$G$27))</f>
        <v>0</v>
      </c>
      <c r="M391">
        <v>96870</v>
      </c>
      <c r="N391">
        <v>15</v>
      </c>
      <c r="O391">
        <f t="shared" si="6"/>
        <v>96870</v>
      </c>
    </row>
    <row r="392" spans="10:15" x14ac:dyDescent="0.15">
      <c r="J392">
        <v>38</v>
      </c>
      <c r="K392">
        <v>6</v>
      </c>
      <c r="L392">
        <f t="array" ref="L392">SUMPRODUCT(($B$4:$G$4=K392)*($A$5:$A$27=J392)*($B$5:$G$27))</f>
        <v>0</v>
      </c>
      <c r="M392">
        <v>96870</v>
      </c>
      <c r="N392">
        <v>15</v>
      </c>
      <c r="O392">
        <f t="shared" si="6"/>
        <v>96870</v>
      </c>
    </row>
    <row r="393" spans="10:15" x14ac:dyDescent="0.15">
      <c r="J393">
        <v>39</v>
      </c>
      <c r="K393">
        <v>6</v>
      </c>
      <c r="L393">
        <f t="array" ref="L393">SUMPRODUCT(($B$4:$G$4=K393)*($A$5:$A$27=J393)*($B$5:$G$27))</f>
        <v>0</v>
      </c>
      <c r="M393">
        <v>97200</v>
      </c>
      <c r="N393">
        <v>15</v>
      </c>
      <c r="O393">
        <f t="shared" si="6"/>
        <v>97200</v>
      </c>
    </row>
    <row r="394" spans="10:15" x14ac:dyDescent="0.15">
      <c r="J394">
        <v>40</v>
      </c>
      <c r="K394">
        <v>6</v>
      </c>
      <c r="L394">
        <f t="array" ref="L394">SUMPRODUCT(($B$4:$G$4=K394)*($A$5:$A$27=J394)*($B$5:$G$27))</f>
        <v>0</v>
      </c>
      <c r="M394">
        <v>97200</v>
      </c>
      <c r="N394">
        <v>15</v>
      </c>
      <c r="O394">
        <f t="shared" si="6"/>
        <v>97200</v>
      </c>
    </row>
    <row r="395" spans="10:15" x14ac:dyDescent="0.15">
      <c r="J395">
        <v>41</v>
      </c>
      <c r="K395">
        <v>6</v>
      </c>
      <c r="L395">
        <f t="array" ref="L395">SUMPRODUCT(($B$4:$G$4=K395)*($A$5:$A$27=J395)*($B$5:$G$27))</f>
        <v>0</v>
      </c>
      <c r="M395">
        <v>97200</v>
      </c>
      <c r="N395">
        <v>15</v>
      </c>
      <c r="O395">
        <f t="shared" si="6"/>
        <v>97200</v>
      </c>
    </row>
    <row r="396" spans="10:15" x14ac:dyDescent="0.15">
      <c r="J396">
        <v>42</v>
      </c>
      <c r="K396">
        <v>6</v>
      </c>
      <c r="L396">
        <f t="array" ref="L396">SUMPRODUCT(($B$4:$G$4=K396)*($A$5:$A$27=J396)*($B$5:$G$27))</f>
        <v>0</v>
      </c>
      <c r="M396">
        <v>97200</v>
      </c>
      <c r="N396">
        <v>15</v>
      </c>
      <c r="O396">
        <f t="shared" si="6"/>
        <v>97200</v>
      </c>
    </row>
    <row r="397" spans="10:15" x14ac:dyDescent="0.15">
      <c r="J397">
        <v>43</v>
      </c>
      <c r="K397">
        <v>6</v>
      </c>
      <c r="L397">
        <f t="array" ref="L397">SUMPRODUCT(($B$4:$G$4=K397)*($A$5:$A$27=J397)*($B$5:$G$27))</f>
        <v>0</v>
      </c>
      <c r="M397">
        <v>194400</v>
      </c>
      <c r="N397">
        <v>26</v>
      </c>
      <c r="O397">
        <f t="shared" si="6"/>
        <v>194400</v>
      </c>
    </row>
    <row r="398" spans="10:15" x14ac:dyDescent="0.15">
      <c r="J398">
        <v>44</v>
      </c>
      <c r="K398">
        <v>6</v>
      </c>
      <c r="L398">
        <f t="array" ref="L398">SUMPRODUCT(($B$4:$G$4=K398)*($A$5:$A$27=J398)*($B$5:$G$27))</f>
        <v>0</v>
      </c>
      <c r="M398">
        <v>19407</v>
      </c>
      <c r="N398">
        <v>10</v>
      </c>
      <c r="O398">
        <f t="shared" si="6"/>
        <v>19407</v>
      </c>
    </row>
    <row r="399" spans="10:15" x14ac:dyDescent="0.15">
      <c r="J399">
        <v>45</v>
      </c>
      <c r="K399">
        <v>6</v>
      </c>
      <c r="L399">
        <f t="array" ref="L399">SUMPRODUCT(($B$4:$G$4=K399)*($A$5:$A$27=J399)*($B$5:$G$27))</f>
        <v>0</v>
      </c>
      <c r="M399">
        <v>19407</v>
      </c>
      <c r="N399">
        <v>7</v>
      </c>
      <c r="O399">
        <f t="shared" si="6"/>
        <v>19407</v>
      </c>
    </row>
    <row r="400" spans="10:15" x14ac:dyDescent="0.15">
      <c r="J400">
        <v>46</v>
      </c>
      <c r="K400">
        <v>6</v>
      </c>
      <c r="L400">
        <f t="array" ref="L400">SUMPRODUCT(($B$4:$G$4=K400)*($A$5:$A$27=J400)*($B$5:$G$27))</f>
        <v>0</v>
      </c>
      <c r="M400">
        <v>9720</v>
      </c>
      <c r="N400">
        <v>3</v>
      </c>
      <c r="O400">
        <f t="shared" si="6"/>
        <v>9720</v>
      </c>
    </row>
    <row r="401" spans="10:15" x14ac:dyDescent="0.15">
      <c r="J401">
        <v>47</v>
      </c>
      <c r="K401">
        <v>6</v>
      </c>
      <c r="L401">
        <f t="array" ref="L401">SUMPRODUCT(($B$4:$G$4=K401)*($A$5:$A$27=J401)*($B$5:$G$27))</f>
        <v>0</v>
      </c>
      <c r="M401">
        <v>9687</v>
      </c>
      <c r="N401">
        <v>3</v>
      </c>
      <c r="O401">
        <f t="shared" si="6"/>
        <v>9687</v>
      </c>
    </row>
    <row r="402" spans="10:15" x14ac:dyDescent="0.15">
      <c r="J402">
        <v>48</v>
      </c>
      <c r="K402">
        <v>6</v>
      </c>
      <c r="L402">
        <f t="array" ref="L402">SUMPRODUCT(($B$4:$G$4=K402)*($A$5:$A$27=J402)*($B$5:$G$27))</f>
        <v>0</v>
      </c>
      <c r="M402">
        <v>9720</v>
      </c>
      <c r="N402">
        <v>2</v>
      </c>
      <c r="O402">
        <f t="shared" si="6"/>
        <v>9720</v>
      </c>
    </row>
    <row r="403" spans="10:15" x14ac:dyDescent="0.15">
      <c r="J403">
        <v>49</v>
      </c>
      <c r="K403">
        <v>6</v>
      </c>
      <c r="L403">
        <f t="array" ref="L403">SUMPRODUCT(($B$4:$G$4=K403)*($A$5:$A$27=J403)*($B$5:$G$27))</f>
        <v>0</v>
      </c>
      <c r="M403">
        <v>9687</v>
      </c>
      <c r="N403">
        <v>2</v>
      </c>
      <c r="O403">
        <f t="shared" si="6"/>
        <v>9687</v>
      </c>
    </row>
    <row r="404" spans="10:15" x14ac:dyDescent="0.15">
      <c r="J404">
        <v>50</v>
      </c>
      <c r="K404">
        <v>6</v>
      </c>
      <c r="L404">
        <f t="array" ref="L404">SUMPRODUCT(($B$4:$G$4=K404)*($A$5:$A$27=J404)*($B$5:$G$27))</f>
        <v>0</v>
      </c>
      <c r="M404">
        <v>9687</v>
      </c>
      <c r="N404">
        <v>2</v>
      </c>
      <c r="O404">
        <f t="shared" si="6"/>
        <v>9687</v>
      </c>
    </row>
    <row r="405" spans="10:15" x14ac:dyDescent="0.15">
      <c r="J405">
        <v>51</v>
      </c>
      <c r="K405">
        <v>6</v>
      </c>
      <c r="L405">
        <f t="array" ref="L405">SUMPRODUCT(($B$4:$G$4=K405)*($A$5:$A$27=J405)*($B$5:$G$27))</f>
        <v>0</v>
      </c>
      <c r="M405">
        <v>9720</v>
      </c>
      <c r="N405">
        <v>2</v>
      </c>
      <c r="O405">
        <f t="shared" si="6"/>
        <v>9720</v>
      </c>
    </row>
    <row r="406" spans="10:15" x14ac:dyDescent="0.15">
      <c r="J406">
        <v>52</v>
      </c>
      <c r="K406">
        <v>6</v>
      </c>
      <c r="L406">
        <f t="array" ref="L406">SUMPRODUCT(($B$4:$G$4=K406)*($A$5:$A$27=J406)*($B$5:$G$27))</f>
        <v>0</v>
      </c>
      <c r="M406">
        <v>9687</v>
      </c>
      <c r="N406">
        <v>2</v>
      </c>
      <c r="O406">
        <f t="shared" si="6"/>
        <v>9687</v>
      </c>
    </row>
    <row r="407" spans="10:15" x14ac:dyDescent="0.15">
      <c r="J407">
        <v>53</v>
      </c>
      <c r="K407">
        <v>6</v>
      </c>
      <c r="L407">
        <f t="array" ref="L407">SUMPRODUCT(($B$4:$G$4=K407)*($A$5:$A$27=J407)*($B$5:$G$27))</f>
        <v>0</v>
      </c>
      <c r="M407">
        <v>9720</v>
      </c>
      <c r="N407">
        <v>2</v>
      </c>
      <c r="O407">
        <f t="shared" si="6"/>
        <v>9720</v>
      </c>
    </row>
    <row r="408" spans="10:15" x14ac:dyDescent="0.15">
      <c r="J408">
        <v>54</v>
      </c>
      <c r="K408">
        <v>6</v>
      </c>
      <c r="L408">
        <f t="array" ref="L408">SUMPRODUCT(($B$4:$G$4=K408)*($A$5:$A$27=J408)*($B$5:$G$27))</f>
        <v>0</v>
      </c>
      <c r="M408">
        <v>9687</v>
      </c>
      <c r="N408">
        <v>2</v>
      </c>
      <c r="O408">
        <f t="shared" si="6"/>
        <v>9687</v>
      </c>
    </row>
    <row r="409" spans="10:15" x14ac:dyDescent="0.15">
      <c r="J409">
        <v>55</v>
      </c>
      <c r="K409">
        <v>6</v>
      </c>
      <c r="L409">
        <f t="array" ref="L409">SUMPRODUCT(($B$4:$G$4=K409)*($A$5:$A$27=J409)*($B$5:$G$27))</f>
        <v>0</v>
      </c>
      <c r="M409">
        <v>9687</v>
      </c>
      <c r="N409">
        <v>2</v>
      </c>
      <c r="O409">
        <f t="shared" si="6"/>
        <v>9687</v>
      </c>
    </row>
    <row r="410" spans="10:15" x14ac:dyDescent="0.15">
      <c r="J410">
        <v>56</v>
      </c>
      <c r="K410">
        <v>6</v>
      </c>
      <c r="L410">
        <f t="array" ref="L410">SUMPRODUCT(($B$4:$G$4=K410)*($A$5:$A$27=J410)*($B$5:$G$27))</f>
        <v>0</v>
      </c>
      <c r="M410">
        <v>9720</v>
      </c>
      <c r="N410">
        <v>2</v>
      </c>
      <c r="O410">
        <f t="shared" si="6"/>
        <v>9720</v>
      </c>
    </row>
    <row r="411" spans="10:15" x14ac:dyDescent="0.15">
      <c r="J411">
        <v>57</v>
      </c>
      <c r="K411">
        <v>6</v>
      </c>
      <c r="L411">
        <f t="array" ref="L411">SUMPRODUCT(($B$4:$G$4=K411)*($A$5:$A$27=J411)*($B$5:$G$27))</f>
        <v>0</v>
      </c>
      <c r="M411">
        <v>9720</v>
      </c>
      <c r="N411">
        <v>2</v>
      </c>
      <c r="O411">
        <f t="shared" si="6"/>
        <v>9720</v>
      </c>
    </row>
    <row r="412" spans="10:15" x14ac:dyDescent="0.15">
      <c r="J412">
        <v>58</v>
      </c>
      <c r="K412">
        <v>6</v>
      </c>
      <c r="L412">
        <f t="array" ref="L412">SUMPRODUCT(($B$4:$G$4=K412)*($A$5:$A$27=J412)*($B$5:$G$27))</f>
        <v>0</v>
      </c>
      <c r="M412">
        <v>9687</v>
      </c>
      <c r="N412">
        <v>2</v>
      </c>
      <c r="O412">
        <f t="shared" si="6"/>
        <v>9687</v>
      </c>
    </row>
    <row r="413" spans="10:15" x14ac:dyDescent="0.15">
      <c r="J413">
        <v>59</v>
      </c>
      <c r="K413">
        <v>6</v>
      </c>
      <c r="L413">
        <f t="array" ref="L413">SUMPRODUCT(($B$4:$G$4=K413)*($A$5:$A$27=J413)*($B$5:$G$27))</f>
        <v>0</v>
      </c>
      <c r="M413">
        <v>9687</v>
      </c>
      <c r="N413">
        <v>2</v>
      </c>
      <c r="O413">
        <f t="shared" si="6"/>
        <v>9687</v>
      </c>
    </row>
    <row r="414" spans="10:15" x14ac:dyDescent="0.15">
      <c r="J414">
        <v>60</v>
      </c>
      <c r="K414">
        <v>6</v>
      </c>
      <c r="L414">
        <f t="array" ref="L414">SUMPRODUCT(($B$4:$G$4=K414)*($A$5:$A$27=J414)*($B$5:$G$27))</f>
        <v>0</v>
      </c>
      <c r="M414">
        <v>9720</v>
      </c>
      <c r="N414">
        <v>2</v>
      </c>
      <c r="O414">
        <f t="shared" si="6"/>
        <v>9720</v>
      </c>
    </row>
    <row r="415" spans="10:15" x14ac:dyDescent="0.15">
      <c r="J415">
        <v>61</v>
      </c>
      <c r="K415">
        <v>6</v>
      </c>
      <c r="L415">
        <f t="array" ref="L415">SUMPRODUCT(($B$4:$G$4=K415)*($A$5:$A$27=J415)*($B$5:$G$27))</f>
        <v>0</v>
      </c>
      <c r="M415">
        <v>9720</v>
      </c>
      <c r="N415">
        <v>2</v>
      </c>
      <c r="O415">
        <f t="shared" si="6"/>
        <v>9720</v>
      </c>
    </row>
    <row r="416" spans="10:15" x14ac:dyDescent="0.15">
      <c r="J416">
        <v>62</v>
      </c>
      <c r="K416">
        <v>6</v>
      </c>
      <c r="L416">
        <f t="array" ref="L416">SUMPRODUCT(($B$4:$G$4=K416)*($A$5:$A$27=J416)*($B$5:$G$27))</f>
        <v>0</v>
      </c>
      <c r="M416">
        <v>9720</v>
      </c>
      <c r="N416">
        <v>2</v>
      </c>
      <c r="O416">
        <f t="shared" si="6"/>
        <v>9720</v>
      </c>
    </row>
    <row r="417" spans="10:15" x14ac:dyDescent="0.15">
      <c r="J417">
        <v>63</v>
      </c>
      <c r="K417">
        <v>6</v>
      </c>
      <c r="L417">
        <f t="array" ref="L417">SUMPRODUCT(($B$4:$G$4=K417)*($A$5:$A$27=J417)*($B$5:$G$27))</f>
        <v>0</v>
      </c>
      <c r="M417">
        <v>9687</v>
      </c>
      <c r="N417">
        <v>2</v>
      </c>
      <c r="O417">
        <f t="shared" si="6"/>
        <v>9687</v>
      </c>
    </row>
    <row r="418" spans="10:15" x14ac:dyDescent="0.15">
      <c r="J418">
        <v>64</v>
      </c>
      <c r="K418">
        <v>6</v>
      </c>
      <c r="L418">
        <f t="array" ref="L418">SUMPRODUCT(($B$4:$G$4=K418)*($A$5:$A$27=J418)*($B$5:$G$27))</f>
        <v>0</v>
      </c>
      <c r="M418">
        <v>9720</v>
      </c>
      <c r="N418">
        <v>2</v>
      </c>
      <c r="O418">
        <f t="shared" si="6"/>
        <v>9720</v>
      </c>
    </row>
    <row r="419" spans="10:15" x14ac:dyDescent="0.15">
      <c r="J419">
        <v>65</v>
      </c>
      <c r="K419">
        <v>6</v>
      </c>
      <c r="L419">
        <f t="array" ref="L419">SUMPRODUCT(($B$4:$G$4=K419)*($A$5:$A$27=J419)*($B$5:$G$27))</f>
        <v>0</v>
      </c>
      <c r="M419">
        <v>9720</v>
      </c>
      <c r="N419">
        <v>2</v>
      </c>
      <c r="O419">
        <f t="shared" si="6"/>
        <v>9720</v>
      </c>
    </row>
    <row r="420" spans="10:15" x14ac:dyDescent="0.15">
      <c r="J420">
        <v>66</v>
      </c>
      <c r="K420">
        <v>6</v>
      </c>
      <c r="L420">
        <f t="array" ref="L420">SUMPRODUCT(($B$4:$G$4=K420)*($A$5:$A$27=J420)*($B$5:$G$27))</f>
        <v>0</v>
      </c>
      <c r="M420">
        <v>9687</v>
      </c>
      <c r="N420">
        <v>2</v>
      </c>
      <c r="O420">
        <f t="shared" si="6"/>
        <v>9687</v>
      </c>
    </row>
    <row r="421" spans="10:15" x14ac:dyDescent="0.15">
      <c r="J421">
        <v>67</v>
      </c>
      <c r="K421">
        <v>6</v>
      </c>
      <c r="L421">
        <f t="array" ref="L421">SUMPRODUCT(($B$4:$G$4=K421)*($A$5:$A$27=J421)*($B$5:$G$27))</f>
        <v>0</v>
      </c>
      <c r="M421">
        <v>9720</v>
      </c>
      <c r="N421">
        <v>2</v>
      </c>
      <c r="O421">
        <f t="shared" si="6"/>
        <v>9720</v>
      </c>
    </row>
    <row r="422" spans="10:15" x14ac:dyDescent="0.15">
      <c r="J422">
        <v>68</v>
      </c>
      <c r="K422">
        <v>6</v>
      </c>
      <c r="L422">
        <f t="array" ref="L422">SUMPRODUCT(($B$4:$G$4=K422)*($A$5:$A$27=J422)*($B$5:$G$27))</f>
        <v>0</v>
      </c>
      <c r="M422">
        <v>9720</v>
      </c>
      <c r="N422">
        <v>2</v>
      </c>
      <c r="O422">
        <f t="shared" si="6"/>
        <v>9720</v>
      </c>
    </row>
    <row r="423" spans="10:15" x14ac:dyDescent="0.15">
      <c r="J423">
        <v>69</v>
      </c>
      <c r="K423">
        <v>6</v>
      </c>
      <c r="L423">
        <f t="array" ref="L423">SUMPRODUCT(($B$4:$G$4=K423)*($A$5:$A$27=J423)*($B$5:$G$27))</f>
        <v>0</v>
      </c>
      <c r="M423">
        <v>9720</v>
      </c>
      <c r="N423">
        <v>2</v>
      </c>
      <c r="O423">
        <f t="shared" si="6"/>
        <v>9720</v>
      </c>
    </row>
    <row r="424" spans="10:15" x14ac:dyDescent="0.15">
      <c r="J424">
        <v>70</v>
      </c>
      <c r="K424">
        <v>6</v>
      </c>
      <c r="L424">
        <f t="array" ref="L424">SUMPRODUCT(($B$4:$G$4=K424)*($A$5:$A$27=J424)*($B$5:$G$27))</f>
        <v>0</v>
      </c>
      <c r="M424">
        <v>9687</v>
      </c>
      <c r="N424">
        <v>2</v>
      </c>
      <c r="O424">
        <f t="shared" si="6"/>
        <v>9687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>
      <selection activeCell="I32" sqref="I32"/>
    </sheetView>
  </sheetViews>
  <sheetFormatPr defaultColWidth="9" defaultRowHeight="16.5" x14ac:dyDescent="0.3"/>
  <cols>
    <col min="1" max="1" width="9.875" style="20" customWidth="1"/>
    <col min="2" max="3" width="9" style="20"/>
    <col min="4" max="4" width="16.25" style="21" customWidth="1"/>
    <col min="5" max="6" width="16.75" style="22" customWidth="1"/>
    <col min="7" max="10" width="16.75" style="23" customWidth="1"/>
    <col min="11" max="11" width="66.375" style="24" customWidth="1"/>
    <col min="12" max="12" width="13.625" style="24" hidden="1" customWidth="1"/>
    <col min="13" max="17" width="13.625" style="20" hidden="1" customWidth="1"/>
    <col min="18" max="18" width="11" style="20" customWidth="1"/>
    <col min="19" max="16384" width="9" style="20"/>
  </cols>
  <sheetData>
    <row r="1" spans="1:20" x14ac:dyDescent="0.3">
      <c r="B1" s="13" t="s">
        <v>351</v>
      </c>
      <c r="C1" s="13" t="s">
        <v>352</v>
      </c>
      <c r="D1" s="25" t="s">
        <v>353</v>
      </c>
      <c r="E1" s="160" t="s">
        <v>354</v>
      </c>
      <c r="F1" s="160"/>
      <c r="G1" s="160"/>
      <c r="H1" s="26"/>
      <c r="I1" s="26"/>
      <c r="J1" s="26"/>
      <c r="K1" s="13" t="s">
        <v>355</v>
      </c>
      <c r="L1" s="58" t="s">
        <v>356</v>
      </c>
      <c r="M1" s="58" t="s">
        <v>357</v>
      </c>
      <c r="N1" s="58" t="s">
        <v>356</v>
      </c>
      <c r="O1" s="58" t="s">
        <v>357</v>
      </c>
      <c r="P1" s="58" t="s">
        <v>356</v>
      </c>
      <c r="Q1" s="58" t="s">
        <v>357</v>
      </c>
    </row>
    <row r="2" spans="1:20" s="13" customFormat="1" ht="15" x14ac:dyDescent="0.25">
      <c r="A2" s="161" t="s">
        <v>358</v>
      </c>
      <c r="B2" s="13">
        <v>1</v>
      </c>
      <c r="C2" s="13">
        <v>15</v>
      </c>
      <c r="D2" s="27" t="s">
        <v>359</v>
      </c>
      <c r="E2" s="28" t="s">
        <v>299</v>
      </c>
      <c r="F2" s="28" t="s">
        <v>298</v>
      </c>
      <c r="G2" s="28" t="s">
        <v>316</v>
      </c>
      <c r="H2" s="29">
        <f t="array" ref="H2">SMALL(_xlfn._xlws.FILTER($E$29:$G$41,$C$29:$C$41=C2),1)</f>
        <v>0.04</v>
      </c>
      <c r="I2" s="29">
        <f t="array" ref="I2">SMALL(_xlfn._xlws.FILTER($E$29:$G$41,$C$29:$C$41=C2),2)</f>
        <v>0.08</v>
      </c>
      <c r="J2" s="29">
        <f t="array" ref="J2">SMALL(_xlfn._xlws.FILTER($E$29:$G$41,$C$29:$C$41=C2),3)</f>
        <v>0.12</v>
      </c>
      <c r="K2" s="13" t="s">
        <v>360</v>
      </c>
      <c r="L2" s="27">
        <v>3000001</v>
      </c>
      <c r="M2" s="27">
        <v>20</v>
      </c>
      <c r="N2" s="27">
        <v>3000002</v>
      </c>
      <c r="O2" s="27">
        <v>25</v>
      </c>
      <c r="P2" s="27">
        <v>3000003</v>
      </c>
      <c r="Q2" s="27">
        <v>30</v>
      </c>
      <c r="R2" s="13">
        <f>H2*100</f>
        <v>4</v>
      </c>
      <c r="S2" s="13">
        <f t="shared" ref="S2:T2" si="0">I2*100</f>
        <v>8</v>
      </c>
      <c r="T2" s="13">
        <f t="shared" si="0"/>
        <v>12</v>
      </c>
    </row>
    <row r="3" spans="1:20" s="14" customFormat="1" ht="15" x14ac:dyDescent="0.25">
      <c r="A3" s="162"/>
      <c r="B3" s="14">
        <v>2</v>
      </c>
      <c r="C3" s="14">
        <v>51</v>
      </c>
      <c r="D3" s="30" t="s">
        <v>361</v>
      </c>
      <c r="E3" s="31" t="s">
        <v>323</v>
      </c>
      <c r="F3" s="31" t="s">
        <v>322</v>
      </c>
      <c r="G3" s="31" t="s">
        <v>362</v>
      </c>
      <c r="H3" s="32">
        <f t="array" ref="H3">SMALL(_xlfn._xlws.FILTER($E$29:$G$41,$C$29:$C$41=C3),1)</f>
        <v>6.5000000000000002E-2</v>
      </c>
      <c r="I3" s="32">
        <f t="array" ref="I3">SMALL(_xlfn._xlws.FILTER($E$29:$G$41,$C$29:$C$41=C3),2)</f>
        <v>0.155</v>
      </c>
      <c r="J3" s="32">
        <f t="array" ref="J3">SMALL(_xlfn._xlws.FILTER($E$29:$G$41,$C$29:$C$41=C3),3)</f>
        <v>0.22000000000000003</v>
      </c>
      <c r="K3" s="14" t="s">
        <v>727</v>
      </c>
      <c r="L3" s="30">
        <v>3000004</v>
      </c>
      <c r="M3" s="30">
        <v>30</v>
      </c>
      <c r="N3" s="30">
        <v>3000005</v>
      </c>
      <c r="O3" s="30">
        <v>35</v>
      </c>
      <c r="P3" s="30">
        <v>3000006</v>
      </c>
      <c r="Q3" s="30">
        <v>40</v>
      </c>
      <c r="R3" s="13">
        <f>H3*100</f>
        <v>6.5</v>
      </c>
      <c r="S3" s="13">
        <f t="shared" ref="S3:S4" si="1">I3*100</f>
        <v>15.5</v>
      </c>
      <c r="T3" s="13">
        <f t="shared" ref="T3:T4" si="2">J3*100</f>
        <v>22.000000000000004</v>
      </c>
    </row>
    <row r="4" spans="1:20" s="14" customFormat="1" ht="15" x14ac:dyDescent="0.25">
      <c r="A4" s="162"/>
      <c r="B4" s="14">
        <v>3</v>
      </c>
      <c r="C4" s="14">
        <v>72</v>
      </c>
      <c r="D4" s="30" t="s">
        <v>363</v>
      </c>
      <c r="E4" s="31" t="s">
        <v>323</v>
      </c>
      <c r="F4" s="31" t="s">
        <v>328</v>
      </c>
      <c r="G4" s="31" t="s">
        <v>364</v>
      </c>
      <c r="H4" s="32">
        <f t="array" ref="H4">SMALL(_xlfn._xlws.FILTER($E$29:$G$41,$C$29:$C$41=C4),1)</f>
        <v>0.1</v>
      </c>
      <c r="I4" s="32">
        <f t="array" ref="I4">SMALL(_xlfn._xlws.FILTER($E$29:$G$41,$C$29:$C$41=C4),2)</f>
        <v>0.23</v>
      </c>
      <c r="J4" s="32">
        <f t="array" ref="J4">SMALL(_xlfn._xlws.FILTER($E$29:$G$41,$C$29:$C$41=C4),3)</f>
        <v>0.33</v>
      </c>
      <c r="K4" s="14" t="s">
        <v>365</v>
      </c>
      <c r="L4" s="30">
        <v>3000007</v>
      </c>
      <c r="M4" s="30">
        <v>30</v>
      </c>
      <c r="N4" s="30">
        <v>3000008</v>
      </c>
      <c r="O4" s="30">
        <v>40</v>
      </c>
      <c r="P4" s="30">
        <v>3000009</v>
      </c>
      <c r="Q4" s="30">
        <v>50</v>
      </c>
      <c r="R4" s="13">
        <f t="shared" ref="R4:R11" si="3">H4*100</f>
        <v>10</v>
      </c>
      <c r="S4" s="13">
        <f t="shared" si="1"/>
        <v>23</v>
      </c>
      <c r="T4" s="13">
        <f t="shared" si="2"/>
        <v>33</v>
      </c>
    </row>
    <row r="5" spans="1:20" s="14" customFormat="1" ht="15" x14ac:dyDescent="0.25">
      <c r="A5" s="162"/>
      <c r="B5" s="14">
        <v>4</v>
      </c>
      <c r="C5" s="14">
        <v>59</v>
      </c>
      <c r="D5" s="30" t="s">
        <v>366</v>
      </c>
      <c r="E5" s="31" t="s">
        <v>367</v>
      </c>
      <c r="F5" s="31" t="s">
        <v>328</v>
      </c>
      <c r="G5" s="31" t="s">
        <v>326</v>
      </c>
      <c r="H5" s="32">
        <f t="array" ref="H5">SMALL(_xlfn._xlws.FILTER($E$29:$G$41,$C$29:$C$41=C5),1)</f>
        <v>7.0000000000000007E-2</v>
      </c>
      <c r="I5" s="32">
        <f t="array" ref="I5">SMALL(_xlfn._xlws.FILTER($E$29:$G$41,$C$29:$C$41=C5),2)</f>
        <v>0.14000000000000001</v>
      </c>
      <c r="J5" s="32">
        <f t="array" ref="J5">SMALL(_xlfn._xlws.FILTER($E$29:$G$41,$C$29:$C$41=C5),3)</f>
        <v>0.21</v>
      </c>
      <c r="K5" s="14" t="s">
        <v>368</v>
      </c>
      <c r="L5" s="30">
        <v>3000013</v>
      </c>
      <c r="M5" s="30">
        <v>-15</v>
      </c>
      <c r="N5" s="30">
        <v>3000014</v>
      </c>
      <c r="O5" s="30">
        <v>-20</v>
      </c>
      <c r="P5" s="30">
        <v>3000015</v>
      </c>
      <c r="Q5" s="30">
        <v>-25</v>
      </c>
      <c r="R5" s="13">
        <f t="shared" si="3"/>
        <v>7.0000000000000009</v>
      </c>
      <c r="S5" s="13">
        <f t="shared" ref="S5:S11" si="4">I5*100</f>
        <v>14.000000000000002</v>
      </c>
      <c r="T5" s="13">
        <f t="shared" ref="T5:T11" si="5">J5*100</f>
        <v>21</v>
      </c>
    </row>
    <row r="6" spans="1:20" s="14" customFormat="1" ht="15" x14ac:dyDescent="0.25">
      <c r="A6" s="162"/>
      <c r="B6" s="14">
        <v>5</v>
      </c>
      <c r="C6" s="14">
        <v>76</v>
      </c>
      <c r="D6" s="30" t="s">
        <v>369</v>
      </c>
      <c r="E6" s="31" t="s">
        <v>327</v>
      </c>
      <c r="F6" s="31" t="s">
        <v>328</v>
      </c>
      <c r="G6" s="31" t="s">
        <v>329</v>
      </c>
      <c r="H6" s="32">
        <f t="array" ref="H6">SMALL(_xlfn._xlws.FILTER($E$29:$G$41,$C$29:$C$41=C6),1)</f>
        <v>0.12</v>
      </c>
      <c r="I6" s="32">
        <f t="array" ref="I6">SMALL(_xlfn._xlws.FILTER($E$29:$G$41,$C$29:$C$41=C6),2)</f>
        <v>0.24</v>
      </c>
      <c r="J6" s="32">
        <f t="array" ref="J6">SMALL(_xlfn._xlws.FILTER($E$29:$G$41,$C$29:$C$41=C6),3)</f>
        <v>0.35</v>
      </c>
      <c r="K6" s="14" t="s">
        <v>370</v>
      </c>
      <c r="L6" s="61">
        <v>3000016</v>
      </c>
      <c r="M6" s="30">
        <v>30</v>
      </c>
      <c r="N6" s="61">
        <v>3000017</v>
      </c>
      <c r="O6" s="30">
        <v>40</v>
      </c>
      <c r="P6" s="61">
        <v>3000018</v>
      </c>
      <c r="Q6" s="30">
        <v>50</v>
      </c>
      <c r="R6" s="13">
        <f t="shared" si="3"/>
        <v>12</v>
      </c>
      <c r="S6" s="13">
        <f t="shared" si="4"/>
        <v>24</v>
      </c>
      <c r="T6" s="13">
        <f t="shared" si="5"/>
        <v>35</v>
      </c>
    </row>
    <row r="7" spans="1:20" s="14" customFormat="1" ht="15" x14ac:dyDescent="0.25">
      <c r="A7" s="162"/>
      <c r="B7" s="14">
        <v>6</v>
      </c>
      <c r="C7" s="14">
        <v>65</v>
      </c>
      <c r="D7" s="30" t="s">
        <v>363</v>
      </c>
      <c r="E7" s="31" t="s">
        <v>327</v>
      </c>
      <c r="F7" s="31" t="s">
        <v>323</v>
      </c>
      <c r="G7" s="31" t="s">
        <v>311</v>
      </c>
      <c r="H7" s="32">
        <f t="array" ref="H7">SMALL(_xlfn._xlws.FILTER($E$29:$G$41,$C$29:$C$41=C7),1)</f>
        <v>0.09</v>
      </c>
      <c r="I7" s="32">
        <f t="array" ref="I7">SMALL(_xlfn._xlws.FILTER($E$29:$G$41,$C$29:$C$41=C7),2)</f>
        <v>0.21</v>
      </c>
      <c r="J7" s="32">
        <f t="array" ref="J7">SMALL(_xlfn._xlws.FILTER($E$29:$G$41,$C$29:$C$41=C7),3)</f>
        <v>0.3</v>
      </c>
      <c r="K7" s="14" t="s">
        <v>371</v>
      </c>
      <c r="L7" s="30">
        <v>3000022</v>
      </c>
      <c r="M7" s="30">
        <v>30</v>
      </c>
      <c r="N7" s="61">
        <v>3000023</v>
      </c>
      <c r="O7" s="30">
        <v>35</v>
      </c>
      <c r="P7" s="61">
        <v>3000024</v>
      </c>
      <c r="Q7" s="30">
        <v>40</v>
      </c>
      <c r="R7" s="13">
        <f t="shared" si="3"/>
        <v>9</v>
      </c>
      <c r="S7" s="13">
        <f t="shared" si="4"/>
        <v>21</v>
      </c>
      <c r="T7" s="13">
        <f t="shared" si="5"/>
        <v>30</v>
      </c>
    </row>
    <row r="8" spans="1:20" s="14" customFormat="1" ht="15" x14ac:dyDescent="0.25">
      <c r="A8" s="163"/>
      <c r="B8" s="14">
        <v>7</v>
      </c>
      <c r="C8" s="14">
        <v>40</v>
      </c>
      <c r="D8" s="30" t="s">
        <v>372</v>
      </c>
      <c r="E8" s="31" t="s">
        <v>327</v>
      </c>
      <c r="F8" s="31" t="s">
        <v>313</v>
      </c>
      <c r="G8" s="31" t="s">
        <v>317</v>
      </c>
      <c r="H8" s="32">
        <f t="array" ref="H8">SMALL(_xlfn._xlws.FILTER($E$29:$G$41,$C$29:$C$41=C8),1)</f>
        <v>0.05</v>
      </c>
      <c r="I8" s="32">
        <f t="array" ref="I8">SMALL(_xlfn._xlws.FILTER($E$29:$G$41,$C$29:$C$41=C8),2)</f>
        <v>0.12</v>
      </c>
      <c r="J8" s="32">
        <f t="array" ref="J8">SMALL(_xlfn._xlws.FILTER($E$29:$G$41,$C$29:$C$41=C8),3)</f>
        <v>0.18</v>
      </c>
      <c r="K8" s="14" t="s">
        <v>373</v>
      </c>
      <c r="L8" s="30">
        <v>3000028</v>
      </c>
      <c r="M8" s="30">
        <v>15</v>
      </c>
      <c r="N8" s="61">
        <v>3000029</v>
      </c>
      <c r="O8" s="30">
        <v>20</v>
      </c>
      <c r="P8" s="61">
        <v>3000030</v>
      </c>
      <c r="Q8" s="30">
        <v>25</v>
      </c>
      <c r="R8" s="13">
        <f t="shared" si="3"/>
        <v>5</v>
      </c>
      <c r="S8" s="13">
        <f t="shared" si="4"/>
        <v>12</v>
      </c>
      <c r="T8" s="13">
        <f t="shared" si="5"/>
        <v>18</v>
      </c>
    </row>
    <row r="9" spans="1:20" s="15" customFormat="1" ht="15" x14ac:dyDescent="0.25">
      <c r="A9" s="164" t="s">
        <v>374</v>
      </c>
      <c r="B9" s="33">
        <v>8</v>
      </c>
      <c r="C9" s="34">
        <v>15</v>
      </c>
      <c r="D9" s="35" t="s">
        <v>375</v>
      </c>
      <c r="E9" s="36" t="s">
        <v>301</v>
      </c>
      <c r="F9" s="36" t="s">
        <v>304</v>
      </c>
      <c r="G9" s="37" t="s">
        <v>302</v>
      </c>
      <c r="H9" s="32">
        <f t="array" ref="H9">SMALL(_xlfn._xlws.FILTER($E$29:$G$41,$C$29:$C$41=C9),1)</f>
        <v>0.04</v>
      </c>
      <c r="I9" s="32">
        <f t="array" ref="I9">SMALL(_xlfn._xlws.FILTER($E$29:$G$41,$C$29:$C$41=C9),2)</f>
        <v>0.08</v>
      </c>
      <c r="J9" s="32">
        <f t="array" ref="J9">SMALL(_xlfn._xlws.FILTER($E$29:$G$41,$C$29:$C$41=C9),3)</f>
        <v>0.12</v>
      </c>
      <c r="K9" s="15" t="s">
        <v>376</v>
      </c>
      <c r="L9" s="62">
        <v>3000031</v>
      </c>
      <c r="M9" s="62">
        <v>15</v>
      </c>
      <c r="N9" s="63">
        <v>3000032</v>
      </c>
      <c r="O9" s="62">
        <v>20</v>
      </c>
      <c r="P9" s="63">
        <v>3000033</v>
      </c>
      <c r="Q9" s="62">
        <v>25</v>
      </c>
      <c r="R9" s="13">
        <f t="shared" si="3"/>
        <v>4</v>
      </c>
      <c r="S9" s="13">
        <f t="shared" si="4"/>
        <v>8</v>
      </c>
      <c r="T9" s="13">
        <f t="shared" si="5"/>
        <v>12</v>
      </c>
    </row>
    <row r="10" spans="1:20" s="16" customFormat="1" ht="15" x14ac:dyDescent="0.25">
      <c r="A10" s="165"/>
      <c r="B10" s="38">
        <v>9</v>
      </c>
      <c r="C10" s="39">
        <v>6</v>
      </c>
      <c r="D10" s="40" t="s">
        <v>377</v>
      </c>
      <c r="E10" s="41" t="s">
        <v>303</v>
      </c>
      <c r="F10" s="41" t="s">
        <v>270</v>
      </c>
      <c r="G10" s="42"/>
      <c r="H10" s="32">
        <f t="array" ref="H10">SMALL(_xlfn._xlws.FILTER($E$29:$G$41,$C$29:$C$41=C10),1)</f>
        <v>0.03</v>
      </c>
      <c r="I10" s="32">
        <f t="array" ref="I10">SMALL(_xlfn._xlws.FILTER($E$29:$G$41,$C$29:$C$41=C10),2)</f>
        <v>6.9999999999999993E-2</v>
      </c>
      <c r="J10" s="32">
        <f t="array" ref="J10">SMALL(_xlfn._xlws.FILTER($E$29:$G$41,$C$29:$C$41=C10),3)</f>
        <v>0.1</v>
      </c>
      <c r="K10" s="16" t="s">
        <v>378</v>
      </c>
      <c r="L10" s="64">
        <v>3000034</v>
      </c>
      <c r="M10" s="64">
        <v>15</v>
      </c>
      <c r="N10" s="65">
        <v>3000035</v>
      </c>
      <c r="O10" s="64">
        <v>20</v>
      </c>
      <c r="P10" s="65">
        <v>3000036</v>
      </c>
      <c r="Q10" s="64">
        <v>25</v>
      </c>
      <c r="R10" s="13">
        <f t="shared" si="3"/>
        <v>3</v>
      </c>
      <c r="S10" s="13">
        <f t="shared" si="4"/>
        <v>6.9999999999999991</v>
      </c>
      <c r="T10" s="13">
        <f t="shared" si="5"/>
        <v>10</v>
      </c>
    </row>
    <row r="11" spans="1:20" s="16" customFormat="1" ht="15" x14ac:dyDescent="0.25">
      <c r="A11" s="165"/>
      <c r="B11" s="38">
        <v>10</v>
      </c>
      <c r="C11" s="39">
        <v>37</v>
      </c>
      <c r="D11" s="40" t="s">
        <v>379</v>
      </c>
      <c r="E11" s="41" t="s">
        <v>325</v>
      </c>
      <c r="F11" s="41" t="s">
        <v>310</v>
      </c>
      <c r="G11" s="42" t="s">
        <v>326</v>
      </c>
      <c r="H11" s="32">
        <f t="array" ref="H11">SMALL(_xlfn._xlws.FILTER($E$29:$G$41,$C$29:$C$41=C11),1)</f>
        <v>0.05</v>
      </c>
      <c r="I11" s="32">
        <f t="array" ref="I11">SMALL(_xlfn._xlws.FILTER($E$29:$G$41,$C$29:$C$41=C11),2)</f>
        <v>0.1</v>
      </c>
      <c r="J11" s="32">
        <f t="array" ref="J11">SMALL(_xlfn._xlws.FILTER($E$29:$G$41,$C$29:$C$41=C11),3)</f>
        <v>0.16</v>
      </c>
      <c r="K11" s="16" t="s">
        <v>380</v>
      </c>
      <c r="L11" s="64">
        <v>3000037</v>
      </c>
      <c r="M11" s="64">
        <v>20</v>
      </c>
      <c r="N11" s="65">
        <v>3000038</v>
      </c>
      <c r="O11" s="64">
        <v>25</v>
      </c>
      <c r="P11" s="65">
        <v>3000039</v>
      </c>
      <c r="Q11" s="64">
        <v>30</v>
      </c>
      <c r="R11" s="13">
        <f t="shared" si="3"/>
        <v>5</v>
      </c>
      <c r="S11" s="13">
        <f t="shared" si="4"/>
        <v>10</v>
      </c>
      <c r="T11" s="13">
        <f t="shared" si="5"/>
        <v>16</v>
      </c>
    </row>
    <row r="12" spans="1:20" s="17" customFormat="1" ht="15" x14ac:dyDescent="0.25">
      <c r="A12" s="165"/>
      <c r="B12" s="43">
        <v>11</v>
      </c>
      <c r="C12" s="44">
        <v>15</v>
      </c>
      <c r="D12" s="45" t="s">
        <v>381</v>
      </c>
      <c r="E12" s="46" t="s">
        <v>317</v>
      </c>
      <c r="F12" s="46" t="s">
        <v>300</v>
      </c>
      <c r="G12" s="47" t="s">
        <v>316</v>
      </c>
      <c r="H12" s="48">
        <v>150</v>
      </c>
      <c r="I12" s="48">
        <v>170</v>
      </c>
      <c r="J12" s="48">
        <v>200</v>
      </c>
      <c r="K12" s="17" t="s">
        <v>382</v>
      </c>
      <c r="L12" s="66">
        <v>3000040</v>
      </c>
      <c r="M12" s="66">
        <v>150</v>
      </c>
      <c r="N12" s="67">
        <v>3000041</v>
      </c>
      <c r="O12" s="66">
        <v>170</v>
      </c>
      <c r="P12" s="67">
        <v>3000042</v>
      </c>
      <c r="Q12" s="66">
        <v>200</v>
      </c>
      <c r="R12" s="17">
        <f>ABS(M12)</f>
        <v>150</v>
      </c>
      <c r="S12" s="17">
        <f>ABS(O12)</f>
        <v>170</v>
      </c>
      <c r="T12" s="17">
        <f t="shared" ref="T12:T16" si="6">ABS(Q12)</f>
        <v>200</v>
      </c>
    </row>
    <row r="13" spans="1:20" s="16" customFormat="1" ht="15" x14ac:dyDescent="0.25">
      <c r="A13" s="165"/>
      <c r="B13" s="38">
        <v>12</v>
      </c>
      <c r="C13" s="39">
        <v>6</v>
      </c>
      <c r="D13" s="40" t="s">
        <v>383</v>
      </c>
      <c r="E13" s="41" t="s">
        <v>305</v>
      </c>
      <c r="F13" s="41" t="s">
        <v>282</v>
      </c>
      <c r="G13" s="42"/>
      <c r="H13" s="32">
        <f t="array" ref="H13">SMALL(_xlfn._xlws.FILTER($E$29:$G$41,$C$29:$C$41=C13),1)</f>
        <v>0.03</v>
      </c>
      <c r="I13" s="32">
        <f t="array" ref="I13">SMALL(_xlfn._xlws.FILTER($E$29:$G$41,$C$29:$C$41=C13),2)</f>
        <v>6.9999999999999993E-2</v>
      </c>
      <c r="J13" s="32">
        <f t="array" ref="J13">SMALL(_xlfn._xlws.FILTER($E$29:$G$41,$C$29:$C$41=C13),3)</f>
        <v>0.1</v>
      </c>
      <c r="K13" s="16" t="s">
        <v>384</v>
      </c>
      <c r="L13" s="64">
        <v>3000043</v>
      </c>
      <c r="M13" s="64">
        <v>10</v>
      </c>
      <c r="N13" s="65">
        <v>3000044</v>
      </c>
      <c r="O13" s="64">
        <v>15</v>
      </c>
      <c r="P13" s="65">
        <v>3000045</v>
      </c>
      <c r="Q13" s="64">
        <v>20</v>
      </c>
      <c r="R13" s="16">
        <f>H13*100</f>
        <v>3</v>
      </c>
      <c r="S13" s="16">
        <f t="shared" ref="S13:T13" si="7">I13*100</f>
        <v>6.9999999999999991</v>
      </c>
      <c r="T13" s="16">
        <f t="shared" si="7"/>
        <v>10</v>
      </c>
    </row>
    <row r="14" spans="1:20" s="16" customFormat="1" ht="15" x14ac:dyDescent="0.25">
      <c r="A14" s="165"/>
      <c r="B14" s="38">
        <v>13</v>
      </c>
      <c r="C14" s="39">
        <v>21</v>
      </c>
      <c r="D14" s="40" t="s">
        <v>385</v>
      </c>
      <c r="E14" s="41" t="s">
        <v>319</v>
      </c>
      <c r="F14" s="41" t="s">
        <v>322</v>
      </c>
      <c r="G14" s="42"/>
      <c r="H14" s="32">
        <f t="array" ref="H14">SMALL(_xlfn._xlws.FILTER($E$29:$G$41,$C$29:$C$41=C14),1)</f>
        <v>0.04</v>
      </c>
      <c r="I14" s="32">
        <f t="array" ref="I14">SMALL(_xlfn._xlws.FILTER($E$29:$G$41,$C$29:$C$41=C14),2)</f>
        <v>0.09</v>
      </c>
      <c r="J14" s="32">
        <f t="array" ref="J14">SMALL(_xlfn._xlws.FILTER($E$29:$G$41,$C$29:$C$41=C14),3)</f>
        <v>0.125</v>
      </c>
      <c r="K14" s="16" t="s">
        <v>386</v>
      </c>
      <c r="L14" s="64">
        <v>3000046</v>
      </c>
      <c r="M14" s="64">
        <v>20</v>
      </c>
      <c r="N14" s="65">
        <v>3000047</v>
      </c>
      <c r="O14" s="64">
        <v>25</v>
      </c>
      <c r="P14" s="65">
        <v>3000048</v>
      </c>
      <c r="Q14" s="64">
        <v>30</v>
      </c>
      <c r="R14" s="16">
        <f t="shared" ref="R14:R15" si="8">H14*100</f>
        <v>4</v>
      </c>
      <c r="S14" s="16">
        <f t="shared" ref="S14:S15" si="9">I14*100</f>
        <v>9</v>
      </c>
      <c r="T14" s="16">
        <f t="shared" ref="T14:T15" si="10">J14*100</f>
        <v>12.5</v>
      </c>
    </row>
    <row r="15" spans="1:20" s="16" customFormat="1" ht="15" x14ac:dyDescent="0.25">
      <c r="A15" s="165"/>
      <c r="B15" s="38">
        <v>14</v>
      </c>
      <c r="C15" s="39">
        <v>6</v>
      </c>
      <c r="D15" s="40" t="s">
        <v>387</v>
      </c>
      <c r="E15" s="41" t="s">
        <v>309</v>
      </c>
      <c r="F15" s="41" t="s">
        <v>275</v>
      </c>
      <c r="G15" s="42"/>
      <c r="H15" s="32">
        <f t="array" ref="H15">SMALL(_xlfn._xlws.FILTER($E$29:$G$41,$C$29:$C$41=C15),1)</f>
        <v>0.03</v>
      </c>
      <c r="I15" s="32">
        <f t="array" ref="I15">SMALL(_xlfn._xlws.FILTER($E$29:$G$41,$C$29:$C$41=C15),2)</f>
        <v>6.9999999999999993E-2</v>
      </c>
      <c r="J15" s="32">
        <f t="array" ref="J15">SMALL(_xlfn._xlws.FILTER($E$29:$G$41,$C$29:$C$41=C15),3)</f>
        <v>0.1</v>
      </c>
      <c r="K15" s="16" t="s">
        <v>388</v>
      </c>
      <c r="L15" s="64">
        <v>3000049</v>
      </c>
      <c r="M15" s="64">
        <v>30</v>
      </c>
      <c r="N15" s="65">
        <v>3000050</v>
      </c>
      <c r="O15" s="64">
        <v>35</v>
      </c>
      <c r="P15" s="65">
        <v>3000051</v>
      </c>
      <c r="Q15" s="64">
        <v>40</v>
      </c>
      <c r="R15" s="16">
        <f t="shared" si="8"/>
        <v>3</v>
      </c>
      <c r="S15" s="16">
        <f t="shared" si="9"/>
        <v>6.9999999999999991</v>
      </c>
      <c r="T15" s="16">
        <f t="shared" si="10"/>
        <v>10</v>
      </c>
    </row>
    <row r="16" spans="1:20" s="16" customFormat="1" ht="15" x14ac:dyDescent="0.25">
      <c r="A16" s="165"/>
      <c r="B16" s="38">
        <v>15</v>
      </c>
      <c r="C16" s="39">
        <v>15</v>
      </c>
      <c r="D16" s="40" t="s">
        <v>389</v>
      </c>
      <c r="E16" s="41" t="s">
        <v>298</v>
      </c>
      <c r="F16" s="41" t="s">
        <v>307</v>
      </c>
      <c r="G16" s="42" t="s">
        <v>305</v>
      </c>
      <c r="H16" s="32">
        <v>1</v>
      </c>
      <c r="I16" s="32">
        <v>1.2</v>
      </c>
      <c r="J16" s="32">
        <v>1.4</v>
      </c>
      <c r="K16" s="16" t="s">
        <v>390</v>
      </c>
      <c r="L16" s="64">
        <v>3000052</v>
      </c>
      <c r="M16" s="64">
        <v>1</v>
      </c>
      <c r="N16" s="65">
        <v>3000053</v>
      </c>
      <c r="O16" s="64">
        <v>1.2</v>
      </c>
      <c r="P16" s="65">
        <v>3000054</v>
      </c>
      <c r="Q16" s="64">
        <v>1.4</v>
      </c>
      <c r="R16" s="16">
        <f>ABS(M16)</f>
        <v>1</v>
      </c>
      <c r="S16" s="16">
        <f>ABS(O16)</f>
        <v>1.2</v>
      </c>
      <c r="T16" s="16">
        <f t="shared" si="6"/>
        <v>1.4</v>
      </c>
    </row>
    <row r="17" spans="1:20" s="16" customFormat="1" ht="15" x14ac:dyDescent="0.25">
      <c r="A17" s="165"/>
      <c r="B17" s="38">
        <v>16</v>
      </c>
      <c r="C17" s="39">
        <v>37</v>
      </c>
      <c r="D17" s="40" t="s">
        <v>391</v>
      </c>
      <c r="E17" s="41" t="s">
        <v>329</v>
      </c>
      <c r="F17" s="41" t="s">
        <v>318</v>
      </c>
      <c r="G17" s="42" t="s">
        <v>324</v>
      </c>
      <c r="H17" s="32">
        <v>0.08</v>
      </c>
      <c r="I17" s="32">
        <v>0.12</v>
      </c>
      <c r="J17" s="32">
        <v>0.16</v>
      </c>
      <c r="K17" s="16" t="s">
        <v>392</v>
      </c>
      <c r="L17" s="64">
        <v>3000055</v>
      </c>
      <c r="M17" s="64">
        <v>30</v>
      </c>
      <c r="N17" s="65">
        <v>3000056</v>
      </c>
      <c r="O17" s="64">
        <v>35</v>
      </c>
      <c r="P17" s="65">
        <v>3000057</v>
      </c>
      <c r="Q17" s="64">
        <v>40</v>
      </c>
      <c r="R17" s="16">
        <f>H17*100</f>
        <v>8</v>
      </c>
      <c r="S17" s="16">
        <f t="shared" ref="S17:T17" si="11">I17*100</f>
        <v>12</v>
      </c>
      <c r="T17" s="16">
        <f t="shared" si="11"/>
        <v>16</v>
      </c>
    </row>
    <row r="18" spans="1:20" s="16" customFormat="1" ht="15" x14ac:dyDescent="0.25">
      <c r="A18" s="165"/>
      <c r="B18" s="38">
        <v>17</v>
      </c>
      <c r="C18" s="39">
        <v>21</v>
      </c>
      <c r="D18" s="40" t="s">
        <v>393</v>
      </c>
      <c r="E18" s="41" t="s">
        <v>312</v>
      </c>
      <c r="F18" s="41" t="s">
        <v>324</v>
      </c>
      <c r="G18" s="42"/>
      <c r="H18" s="32">
        <v>0.04</v>
      </c>
      <c r="I18" s="32">
        <v>0.09</v>
      </c>
      <c r="J18" s="32">
        <v>0.12</v>
      </c>
      <c r="K18" s="16" t="s">
        <v>394</v>
      </c>
      <c r="L18" s="64">
        <v>3000058</v>
      </c>
      <c r="M18" s="64">
        <v>15</v>
      </c>
      <c r="N18" s="65">
        <v>3000059</v>
      </c>
      <c r="O18" s="64">
        <v>20</v>
      </c>
      <c r="P18" s="65">
        <v>3000060</v>
      </c>
      <c r="Q18" s="64">
        <v>25</v>
      </c>
      <c r="R18" s="16">
        <f>H18*100</f>
        <v>4</v>
      </c>
      <c r="S18" s="16">
        <f t="shared" ref="S18" si="12">I18*100</f>
        <v>9</v>
      </c>
      <c r="T18" s="16">
        <f t="shared" ref="T18" si="13">J18*100</f>
        <v>12</v>
      </c>
    </row>
    <row r="19" spans="1:20" s="18" customFormat="1" ht="15" x14ac:dyDescent="0.25">
      <c r="A19" s="166"/>
      <c r="B19" s="49">
        <v>18</v>
      </c>
      <c r="C19" s="50">
        <v>32</v>
      </c>
      <c r="D19" s="51" t="s">
        <v>395</v>
      </c>
      <c r="E19" s="52" t="s">
        <v>325</v>
      </c>
      <c r="F19" s="52" t="s">
        <v>321</v>
      </c>
      <c r="G19" s="53"/>
      <c r="H19" s="48">
        <v>0.01</v>
      </c>
      <c r="I19" s="48">
        <v>0.02</v>
      </c>
      <c r="J19" s="48">
        <v>0.03</v>
      </c>
      <c r="K19" s="18" t="s">
        <v>396</v>
      </c>
      <c r="L19" s="68">
        <v>3000061</v>
      </c>
      <c r="M19" s="68">
        <v>3</v>
      </c>
      <c r="N19" s="69">
        <v>3000062</v>
      </c>
      <c r="O19" s="68">
        <v>3.5</v>
      </c>
      <c r="P19" s="69">
        <v>3000063</v>
      </c>
      <c r="Q19" s="68">
        <v>4</v>
      </c>
      <c r="R19" s="18">
        <v>1</v>
      </c>
      <c r="S19" s="18">
        <v>2</v>
      </c>
      <c r="T19" s="18">
        <v>3</v>
      </c>
    </row>
    <row r="20" spans="1:20" s="15" customFormat="1" ht="15" x14ac:dyDescent="0.25">
      <c r="A20" s="167" t="s">
        <v>397</v>
      </c>
      <c r="B20" s="15">
        <v>19</v>
      </c>
      <c r="C20" s="34">
        <v>2</v>
      </c>
      <c r="D20" s="35" t="s">
        <v>398</v>
      </c>
      <c r="E20" s="36" t="s">
        <v>254</v>
      </c>
      <c r="F20" s="36" t="s">
        <v>272</v>
      </c>
      <c r="G20" s="37"/>
      <c r="H20" s="32">
        <f t="array" ref="H20">SMALL(_xlfn._xlws.FILTER($E$29:$G$41,$C$29:$C$41=C20),1)</f>
        <v>0.02</v>
      </c>
      <c r="I20" s="32">
        <f t="array" ref="I20">SMALL(_xlfn._xlws.FILTER($E$29:$G$41,$C$29:$C$41=C20),2)</f>
        <v>0.05</v>
      </c>
      <c r="J20" s="32">
        <f t="array" ref="J20">SMALL(_xlfn._xlws.FILTER($E$29:$G$41,$C$29:$C$41=C20),3)</f>
        <v>7.0000000000000007E-2</v>
      </c>
      <c r="K20" s="15" t="s">
        <v>399</v>
      </c>
      <c r="L20" s="62">
        <v>3000064</v>
      </c>
      <c r="M20" s="62">
        <v>15</v>
      </c>
      <c r="N20" s="63">
        <v>3000065</v>
      </c>
      <c r="O20" s="62">
        <v>20</v>
      </c>
      <c r="P20" s="63">
        <v>3000066</v>
      </c>
      <c r="Q20" s="62">
        <v>25</v>
      </c>
      <c r="R20" s="15">
        <f>H20*100</f>
        <v>2</v>
      </c>
      <c r="S20" s="15">
        <f t="shared" ref="S20:T20" si="14">I20*100</f>
        <v>5</v>
      </c>
      <c r="T20" s="15">
        <f t="shared" si="14"/>
        <v>7.0000000000000009</v>
      </c>
    </row>
    <row r="21" spans="1:20" s="16" customFormat="1" ht="15" x14ac:dyDescent="0.25">
      <c r="A21" s="162"/>
      <c r="B21" s="16">
        <v>20</v>
      </c>
      <c r="C21" s="39">
        <v>2</v>
      </c>
      <c r="D21" s="40" t="s">
        <v>400</v>
      </c>
      <c r="E21" s="41" t="s">
        <v>292</v>
      </c>
      <c r="F21" s="41" t="s">
        <v>274</v>
      </c>
      <c r="G21" s="42"/>
      <c r="H21" s="32">
        <v>0.1</v>
      </c>
      <c r="I21" s="32">
        <v>0.15</v>
      </c>
      <c r="J21" s="32">
        <v>0.2</v>
      </c>
      <c r="K21" s="16" t="s">
        <v>401</v>
      </c>
      <c r="L21" s="64">
        <v>3000067</v>
      </c>
      <c r="M21" s="64">
        <v>15</v>
      </c>
      <c r="N21" s="65">
        <v>3000068</v>
      </c>
      <c r="O21" s="64">
        <v>20</v>
      </c>
      <c r="P21" s="65">
        <v>3000069</v>
      </c>
      <c r="Q21" s="64">
        <v>25</v>
      </c>
      <c r="R21" s="16">
        <f t="shared" ref="R21:R24" si="15">H21*100</f>
        <v>10</v>
      </c>
      <c r="S21" s="16">
        <f t="shared" ref="S21:S24" si="16">I21*100</f>
        <v>15</v>
      </c>
      <c r="T21" s="16">
        <f t="shared" ref="T21:T24" si="17">J21*100</f>
        <v>20</v>
      </c>
    </row>
    <row r="22" spans="1:20" s="16" customFormat="1" ht="15" x14ac:dyDescent="0.25">
      <c r="A22" s="162"/>
      <c r="B22" s="16">
        <v>21</v>
      </c>
      <c r="C22" s="39">
        <v>3</v>
      </c>
      <c r="D22" s="40" t="s">
        <v>402</v>
      </c>
      <c r="E22" s="41" t="s">
        <v>262</v>
      </c>
      <c r="F22" s="41" t="s">
        <v>256</v>
      </c>
      <c r="G22" s="42" t="s">
        <v>268</v>
      </c>
      <c r="H22" s="32">
        <v>0.05</v>
      </c>
      <c r="I22" s="32">
        <v>0.1</v>
      </c>
      <c r="J22" s="32">
        <v>0.15</v>
      </c>
      <c r="K22" s="16" t="s">
        <v>403</v>
      </c>
      <c r="L22" s="64">
        <v>3000070</v>
      </c>
      <c r="M22" s="64">
        <v>20</v>
      </c>
      <c r="N22" s="65">
        <v>3000071</v>
      </c>
      <c r="O22" s="64">
        <v>25</v>
      </c>
      <c r="P22" s="65">
        <v>3000072</v>
      </c>
      <c r="Q22" s="64">
        <v>30</v>
      </c>
      <c r="R22" s="16">
        <f t="shared" si="15"/>
        <v>5</v>
      </c>
      <c r="S22" s="16">
        <f t="shared" si="16"/>
        <v>10</v>
      </c>
      <c r="T22" s="16">
        <f t="shared" si="17"/>
        <v>15</v>
      </c>
    </row>
    <row r="23" spans="1:20" s="16" customFormat="1" ht="15" x14ac:dyDescent="0.25">
      <c r="A23" s="162"/>
      <c r="B23" s="16">
        <v>22</v>
      </c>
      <c r="C23" s="39">
        <v>2</v>
      </c>
      <c r="D23" s="40" t="s">
        <v>404</v>
      </c>
      <c r="E23" s="41" t="s">
        <v>264</v>
      </c>
      <c r="F23" s="41" t="s">
        <v>287</v>
      </c>
      <c r="G23" s="42"/>
      <c r="H23" s="32">
        <f t="array" ref="H23">SMALL(_xlfn._xlws.FILTER($E$29:$G$41,$C$29:$C$41=C23),1)</f>
        <v>0.02</v>
      </c>
      <c r="I23" s="32">
        <f t="array" ref="I23">SMALL(_xlfn._xlws.FILTER($E$29:$G$41,$C$29:$C$41=C23),2)</f>
        <v>0.05</v>
      </c>
      <c r="J23" s="32">
        <f t="array" ref="J23">SMALL(_xlfn._xlws.FILTER($E$29:$G$41,$C$29:$C$41=C23),3)</f>
        <v>7.0000000000000007E-2</v>
      </c>
      <c r="K23" s="16" t="s">
        <v>405</v>
      </c>
      <c r="L23" s="64">
        <v>3000073</v>
      </c>
      <c r="M23" s="64">
        <v>15</v>
      </c>
      <c r="N23" s="65">
        <v>3000074</v>
      </c>
      <c r="O23" s="64">
        <v>20</v>
      </c>
      <c r="P23" s="65">
        <v>3000075</v>
      </c>
      <c r="Q23" s="64">
        <v>25</v>
      </c>
      <c r="R23" s="16">
        <f t="shared" si="15"/>
        <v>2</v>
      </c>
      <c r="S23" s="16">
        <f t="shared" si="16"/>
        <v>5</v>
      </c>
      <c r="T23" s="16">
        <f t="shared" si="17"/>
        <v>7.0000000000000009</v>
      </c>
    </row>
    <row r="24" spans="1:20" s="19" customFormat="1" ht="15" x14ac:dyDescent="0.25">
      <c r="A24" s="163"/>
      <c r="B24" s="19">
        <v>23</v>
      </c>
      <c r="C24" s="54">
        <v>2</v>
      </c>
      <c r="D24" s="55" t="s">
        <v>406</v>
      </c>
      <c r="E24" s="56" t="s">
        <v>286</v>
      </c>
      <c r="F24" s="56" t="s">
        <v>263</v>
      </c>
      <c r="G24" s="57"/>
      <c r="H24" s="29">
        <v>0.03</v>
      </c>
      <c r="I24" s="29">
        <v>0.05</v>
      </c>
      <c r="J24" s="29">
        <v>7.0000000000000007E-2</v>
      </c>
      <c r="K24" s="19" t="s">
        <v>407</v>
      </c>
      <c r="L24" s="70">
        <v>3000076</v>
      </c>
      <c r="M24" s="70">
        <v>5</v>
      </c>
      <c r="N24" s="71">
        <v>3000077</v>
      </c>
      <c r="O24" s="70">
        <v>6</v>
      </c>
      <c r="P24" s="71">
        <v>3000078</v>
      </c>
      <c r="Q24" s="70">
        <v>7</v>
      </c>
      <c r="R24" s="19">
        <f t="shared" si="15"/>
        <v>3</v>
      </c>
      <c r="S24" s="19">
        <f t="shared" si="16"/>
        <v>5</v>
      </c>
      <c r="T24" s="19">
        <f t="shared" si="17"/>
        <v>7.0000000000000009</v>
      </c>
    </row>
    <row r="25" spans="1:20" x14ac:dyDescent="0.3">
      <c r="A25" s="58"/>
    </row>
    <row r="26" spans="1:20" x14ac:dyDescent="0.3">
      <c r="A26" s="58"/>
    </row>
    <row r="27" spans="1:20" x14ac:dyDescent="0.3">
      <c r="A27" s="58"/>
    </row>
    <row r="28" spans="1:20" x14ac:dyDescent="0.3">
      <c r="A28" s="58"/>
    </row>
    <row r="29" spans="1:20" x14ac:dyDescent="0.3">
      <c r="A29" s="58">
        <v>1</v>
      </c>
      <c r="B29" s="20">
        <f t="array" ref="B29:B41">_xlfn.UNIQUE(C2:C24)</f>
        <v>15</v>
      </c>
      <c r="C29" s="20">
        <f t="shared" ref="C29:C41" si="18">LARGE(_xlfn.ANCHORARRAY($B$29),A29)</f>
        <v>76</v>
      </c>
      <c r="D29" s="59">
        <v>0.3</v>
      </c>
      <c r="E29" s="60">
        <f>D29+0.05</f>
        <v>0.35</v>
      </c>
      <c r="F29" s="60">
        <v>0.24</v>
      </c>
      <c r="G29" s="60">
        <v>0.12</v>
      </c>
      <c r="H29" s="60"/>
      <c r="I29" s="60"/>
      <c r="J29" s="60"/>
    </row>
    <row r="30" spans="1:20" x14ac:dyDescent="0.3">
      <c r="A30" s="58">
        <v>2</v>
      </c>
      <c r="B30" s="20">
        <v>51</v>
      </c>
      <c r="C30" s="20">
        <f t="shared" si="18"/>
        <v>72</v>
      </c>
      <c r="D30" s="59">
        <v>0.28000000000000003</v>
      </c>
      <c r="E30" s="60">
        <f t="shared" ref="E30:E41" si="19">D30+0.05</f>
        <v>0.33</v>
      </c>
      <c r="F30" s="60">
        <v>0.23</v>
      </c>
      <c r="G30" s="60">
        <v>0.1</v>
      </c>
      <c r="H30" s="60"/>
      <c r="I30" s="60"/>
      <c r="J30" s="60"/>
    </row>
    <row r="31" spans="1:20" x14ac:dyDescent="0.3">
      <c r="A31" s="58">
        <v>3</v>
      </c>
      <c r="B31" s="20">
        <v>72</v>
      </c>
      <c r="C31" s="20">
        <f t="shared" si="18"/>
        <v>65</v>
      </c>
      <c r="D31" s="59">
        <v>0.25</v>
      </c>
      <c r="E31" s="60">
        <f t="shared" si="19"/>
        <v>0.3</v>
      </c>
      <c r="F31" s="60">
        <f t="shared" ref="F31:F39" si="20">E31*0.7</f>
        <v>0.21</v>
      </c>
      <c r="G31" s="60">
        <f t="shared" ref="G31:G39" si="21">E31*0.3</f>
        <v>0.09</v>
      </c>
      <c r="H31" s="60"/>
      <c r="I31" s="60"/>
      <c r="J31" s="60"/>
    </row>
    <row r="32" spans="1:20" x14ac:dyDescent="0.3">
      <c r="A32" s="58">
        <v>4</v>
      </c>
      <c r="B32" s="20">
        <v>59</v>
      </c>
      <c r="C32" s="20">
        <f t="shared" si="18"/>
        <v>59</v>
      </c>
      <c r="D32" s="59">
        <v>0.2</v>
      </c>
      <c r="E32" s="60">
        <v>0.21</v>
      </c>
      <c r="F32" s="60">
        <v>0.14000000000000001</v>
      </c>
      <c r="G32" s="60">
        <v>7.0000000000000007E-2</v>
      </c>
      <c r="H32" s="60"/>
      <c r="I32" s="60"/>
      <c r="J32" s="60"/>
    </row>
    <row r="33" spans="1:10" x14ac:dyDescent="0.3">
      <c r="A33" s="58">
        <v>5</v>
      </c>
      <c r="B33" s="20">
        <v>76</v>
      </c>
      <c r="C33" s="20">
        <f t="shared" si="18"/>
        <v>51</v>
      </c>
      <c r="D33" s="59">
        <v>0.17</v>
      </c>
      <c r="E33" s="60">
        <f t="shared" si="19"/>
        <v>0.22000000000000003</v>
      </c>
      <c r="F33" s="60">
        <v>0.155</v>
      </c>
      <c r="G33" s="60">
        <v>6.5000000000000002E-2</v>
      </c>
      <c r="H33" s="60"/>
      <c r="I33" s="60"/>
      <c r="J33" s="60"/>
    </row>
    <row r="34" spans="1:10" x14ac:dyDescent="0.3">
      <c r="A34" s="58">
        <v>6</v>
      </c>
      <c r="B34" s="20">
        <v>65</v>
      </c>
      <c r="C34" s="20">
        <f t="shared" si="18"/>
        <v>40</v>
      </c>
      <c r="D34" s="59">
        <v>0.12</v>
      </c>
      <c r="E34" s="60">
        <v>0.18</v>
      </c>
      <c r="F34" s="60">
        <v>0.12</v>
      </c>
      <c r="G34" s="60">
        <v>0.05</v>
      </c>
      <c r="H34" s="60"/>
      <c r="I34" s="60"/>
      <c r="J34" s="60"/>
    </row>
    <row r="35" spans="1:10" x14ac:dyDescent="0.3">
      <c r="A35" s="58">
        <v>7</v>
      </c>
      <c r="B35" s="20">
        <v>40</v>
      </c>
      <c r="C35" s="20">
        <f t="shared" si="18"/>
        <v>37</v>
      </c>
      <c r="D35" s="59">
        <v>0.1</v>
      </c>
      <c r="E35" s="60">
        <v>0.16</v>
      </c>
      <c r="F35" s="60">
        <v>0.1</v>
      </c>
      <c r="G35" s="60">
        <v>0.05</v>
      </c>
      <c r="H35" s="60"/>
      <c r="I35" s="60"/>
      <c r="J35" s="60"/>
    </row>
    <row r="36" spans="1:10" x14ac:dyDescent="0.3">
      <c r="A36" s="58">
        <v>8</v>
      </c>
      <c r="B36" s="20">
        <v>6</v>
      </c>
      <c r="C36" s="20">
        <f t="shared" si="18"/>
        <v>32</v>
      </c>
      <c r="D36" s="59">
        <v>0.09</v>
      </c>
      <c r="E36" s="60">
        <v>0.15</v>
      </c>
      <c r="F36" s="60">
        <f t="shared" si="20"/>
        <v>0.105</v>
      </c>
      <c r="G36" s="60">
        <f t="shared" si="21"/>
        <v>4.4999999999999998E-2</v>
      </c>
      <c r="H36" s="60"/>
      <c r="I36" s="60"/>
      <c r="J36" s="60"/>
    </row>
    <row r="37" spans="1:10" x14ac:dyDescent="0.3">
      <c r="A37" s="58">
        <v>9</v>
      </c>
      <c r="B37" s="20">
        <v>37</v>
      </c>
      <c r="C37" s="20">
        <f t="shared" si="18"/>
        <v>21</v>
      </c>
      <c r="D37" s="59">
        <v>7.0000000000000007E-2</v>
      </c>
      <c r="E37" s="60">
        <v>0.125</v>
      </c>
      <c r="F37" s="60">
        <v>0.09</v>
      </c>
      <c r="G37" s="60">
        <v>0.04</v>
      </c>
      <c r="H37" s="60"/>
      <c r="I37" s="60"/>
      <c r="J37" s="60"/>
    </row>
    <row r="38" spans="1:10" x14ac:dyDescent="0.3">
      <c r="A38" s="58">
        <v>10</v>
      </c>
      <c r="B38" s="20">
        <v>21</v>
      </c>
      <c r="C38" s="20">
        <f t="shared" si="18"/>
        <v>15</v>
      </c>
      <c r="D38" s="59">
        <v>0.06</v>
      </c>
      <c r="E38" s="60">
        <v>0.12</v>
      </c>
      <c r="F38" s="60">
        <v>0.08</v>
      </c>
      <c r="G38" s="60">
        <v>0.04</v>
      </c>
      <c r="H38" s="60"/>
      <c r="I38" s="60"/>
      <c r="J38" s="60"/>
    </row>
    <row r="39" spans="1:10" x14ac:dyDescent="0.3">
      <c r="A39" s="58">
        <v>11</v>
      </c>
      <c r="B39" s="20">
        <v>32</v>
      </c>
      <c r="C39" s="20">
        <f t="shared" si="18"/>
        <v>6</v>
      </c>
      <c r="D39" s="59">
        <v>0.04</v>
      </c>
      <c r="E39" s="60">
        <v>0.1</v>
      </c>
      <c r="F39" s="60">
        <f t="shared" si="20"/>
        <v>6.9999999999999993E-2</v>
      </c>
      <c r="G39" s="60">
        <f t="shared" si="21"/>
        <v>0.03</v>
      </c>
      <c r="H39" s="60"/>
      <c r="I39" s="60"/>
      <c r="J39" s="60"/>
    </row>
    <row r="40" spans="1:10" x14ac:dyDescent="0.3">
      <c r="A40" s="58">
        <v>12</v>
      </c>
      <c r="B40" s="20">
        <v>2</v>
      </c>
      <c r="C40" s="20">
        <f t="shared" si="18"/>
        <v>3</v>
      </c>
      <c r="D40" s="59">
        <v>0.03</v>
      </c>
      <c r="E40" s="60">
        <v>8.5000000000000006E-2</v>
      </c>
      <c r="F40" s="60">
        <v>6.5000000000000002E-2</v>
      </c>
      <c r="G40" s="60">
        <v>2.5000000000000001E-2</v>
      </c>
      <c r="H40" s="60"/>
      <c r="I40" s="60"/>
      <c r="J40" s="60"/>
    </row>
    <row r="41" spans="1:10" x14ac:dyDescent="0.3">
      <c r="A41" s="58">
        <v>13</v>
      </c>
      <c r="B41" s="20">
        <v>3</v>
      </c>
      <c r="C41" s="20">
        <f t="shared" si="18"/>
        <v>2</v>
      </c>
      <c r="D41" s="59">
        <v>0.02</v>
      </c>
      <c r="E41" s="60">
        <f t="shared" si="19"/>
        <v>7.0000000000000007E-2</v>
      </c>
      <c r="F41" s="60">
        <v>0.05</v>
      </c>
      <c r="G41" s="60">
        <v>0.02</v>
      </c>
      <c r="H41" s="60"/>
      <c r="I41" s="60"/>
      <c r="J41" s="60"/>
    </row>
    <row r="42" spans="1:10" x14ac:dyDescent="0.3">
      <c r="A42" s="58"/>
    </row>
    <row r="43" spans="1:10" x14ac:dyDescent="0.3">
      <c r="A43" s="58"/>
      <c r="E43" s="22">
        <f>E29*100</f>
        <v>35</v>
      </c>
      <c r="F43" s="22">
        <f t="shared" ref="F43:G43" si="22">F29*100</f>
        <v>24</v>
      </c>
      <c r="G43" s="22">
        <f t="shared" si="22"/>
        <v>12</v>
      </c>
      <c r="H43" s="22"/>
      <c r="I43" s="22"/>
      <c r="J43" s="22"/>
    </row>
    <row r="44" spans="1:10" x14ac:dyDescent="0.3">
      <c r="A44" s="58"/>
      <c r="E44" s="22">
        <f t="shared" ref="E44:G44" si="23">E30*100</f>
        <v>33</v>
      </c>
      <c r="F44" s="22">
        <f t="shared" si="23"/>
        <v>23</v>
      </c>
      <c r="G44" s="22">
        <f t="shared" si="23"/>
        <v>10</v>
      </c>
      <c r="H44" s="22"/>
      <c r="I44" s="22"/>
      <c r="J44" s="22"/>
    </row>
    <row r="45" spans="1:10" x14ac:dyDescent="0.3">
      <c r="A45" s="58"/>
      <c r="E45" s="22">
        <f t="shared" ref="E45:G45" si="24">E31*100</f>
        <v>30</v>
      </c>
      <c r="F45" s="22">
        <f t="shared" si="24"/>
        <v>21</v>
      </c>
      <c r="G45" s="22">
        <f t="shared" si="24"/>
        <v>9</v>
      </c>
      <c r="H45" s="22"/>
      <c r="I45" s="22"/>
      <c r="J45" s="22"/>
    </row>
    <row r="46" spans="1:10" x14ac:dyDescent="0.3">
      <c r="A46" s="58"/>
      <c r="E46" s="22">
        <f t="shared" ref="E46:G46" si="25">E32*100</f>
        <v>21</v>
      </c>
      <c r="F46" s="22">
        <f t="shared" si="25"/>
        <v>14.000000000000002</v>
      </c>
      <c r="G46" s="22">
        <f t="shared" si="25"/>
        <v>7.0000000000000009</v>
      </c>
      <c r="H46" s="22"/>
      <c r="I46" s="22"/>
      <c r="J46" s="22"/>
    </row>
    <row r="47" spans="1:10" x14ac:dyDescent="0.3">
      <c r="A47" s="58"/>
      <c r="E47" s="22">
        <f t="shared" ref="E47:G47" si="26">E33*100</f>
        <v>22.000000000000004</v>
      </c>
      <c r="F47" s="22">
        <f t="shared" si="26"/>
        <v>15.5</v>
      </c>
      <c r="G47" s="22">
        <f t="shared" si="26"/>
        <v>6.5</v>
      </c>
      <c r="H47" s="22"/>
      <c r="I47" s="22"/>
      <c r="J47" s="22"/>
    </row>
    <row r="48" spans="1:10" x14ac:dyDescent="0.3">
      <c r="A48" s="58"/>
      <c r="E48" s="22">
        <f t="shared" ref="E48:G48" si="27">E34*100</f>
        <v>18</v>
      </c>
      <c r="F48" s="22">
        <f t="shared" si="27"/>
        <v>12</v>
      </c>
      <c r="G48" s="22">
        <f t="shared" si="27"/>
        <v>5</v>
      </c>
      <c r="H48" s="22"/>
      <c r="I48" s="22"/>
      <c r="J48" s="22"/>
    </row>
    <row r="49" spans="1:10" x14ac:dyDescent="0.3">
      <c r="A49" s="58"/>
      <c r="E49" s="22">
        <f t="shared" ref="E49:G49" si="28">E35*100</f>
        <v>16</v>
      </c>
      <c r="F49" s="22">
        <f t="shared" si="28"/>
        <v>10</v>
      </c>
      <c r="G49" s="22">
        <f t="shared" si="28"/>
        <v>5</v>
      </c>
      <c r="H49" s="22"/>
      <c r="I49" s="22"/>
      <c r="J49" s="22"/>
    </row>
    <row r="50" spans="1:10" x14ac:dyDescent="0.3">
      <c r="A50" s="58"/>
      <c r="E50" s="22">
        <f t="shared" ref="E50:G50" si="29">E36*100</f>
        <v>15</v>
      </c>
      <c r="F50" s="22">
        <f t="shared" si="29"/>
        <v>10.5</v>
      </c>
      <c r="G50" s="22">
        <f t="shared" si="29"/>
        <v>4.5</v>
      </c>
      <c r="H50" s="22"/>
      <c r="I50" s="22"/>
      <c r="J50" s="22"/>
    </row>
    <row r="51" spans="1:10" x14ac:dyDescent="0.3">
      <c r="A51" s="58"/>
      <c r="E51" s="22">
        <f t="shared" ref="E51:G51" si="30">E37*100</f>
        <v>12.5</v>
      </c>
      <c r="F51" s="22">
        <f t="shared" si="30"/>
        <v>9</v>
      </c>
      <c r="G51" s="22">
        <f t="shared" si="30"/>
        <v>4</v>
      </c>
      <c r="H51" s="22"/>
      <c r="I51" s="22"/>
      <c r="J51" s="22"/>
    </row>
    <row r="52" spans="1:10" x14ac:dyDescent="0.3">
      <c r="A52" s="58"/>
      <c r="E52" s="22">
        <f t="shared" ref="E52:G52" si="31">E38*100</f>
        <v>12</v>
      </c>
      <c r="F52" s="22">
        <f t="shared" si="31"/>
        <v>8</v>
      </c>
      <c r="G52" s="22">
        <f t="shared" si="31"/>
        <v>4</v>
      </c>
      <c r="H52" s="22"/>
      <c r="I52" s="22"/>
      <c r="J52" s="22"/>
    </row>
    <row r="53" spans="1:10" x14ac:dyDescent="0.3">
      <c r="A53" s="58"/>
      <c r="E53" s="22">
        <f t="shared" ref="E53:G53" si="32">E39*100</f>
        <v>10</v>
      </c>
      <c r="F53" s="22">
        <f t="shared" si="32"/>
        <v>6.9999999999999991</v>
      </c>
      <c r="G53" s="22">
        <f t="shared" si="32"/>
        <v>3</v>
      </c>
      <c r="H53" s="22"/>
      <c r="I53" s="22"/>
      <c r="J53" s="22"/>
    </row>
    <row r="54" spans="1:10" x14ac:dyDescent="0.3">
      <c r="A54" s="58"/>
      <c r="E54" s="22">
        <f t="shared" ref="E54:G54" si="33">E40*100</f>
        <v>8.5</v>
      </c>
      <c r="F54" s="22">
        <f t="shared" si="33"/>
        <v>6.5</v>
      </c>
      <c r="G54" s="22">
        <f t="shared" si="33"/>
        <v>2.5</v>
      </c>
      <c r="H54" s="22"/>
      <c r="I54" s="22"/>
      <c r="J54" s="22"/>
    </row>
    <row r="55" spans="1:10" x14ac:dyDescent="0.3">
      <c r="A55" s="58"/>
      <c r="E55" s="22">
        <f t="shared" ref="E55:G55" si="34">E41*100</f>
        <v>7.0000000000000009</v>
      </c>
      <c r="F55" s="22">
        <f t="shared" si="34"/>
        <v>5</v>
      </c>
      <c r="G55" s="22">
        <f t="shared" si="34"/>
        <v>2</v>
      </c>
      <c r="H55" s="22"/>
      <c r="I55" s="22"/>
      <c r="J55" s="22"/>
    </row>
    <row r="56" spans="1:10" x14ac:dyDescent="0.3">
      <c r="A56" s="58"/>
      <c r="G56" s="22"/>
      <c r="H56" s="22"/>
      <c r="I56" s="22"/>
      <c r="J56" s="22"/>
    </row>
    <row r="57" spans="1:10" x14ac:dyDescent="0.3">
      <c r="A57" s="58"/>
      <c r="G57" s="22"/>
      <c r="H57" s="22"/>
      <c r="I57" s="22"/>
      <c r="J57" s="22"/>
    </row>
    <row r="58" spans="1:10" x14ac:dyDescent="0.3">
      <c r="A58" s="58"/>
      <c r="G58" s="22"/>
      <c r="H58" s="22"/>
      <c r="I58" s="22"/>
      <c r="J58" s="22"/>
    </row>
    <row r="59" spans="1:10" x14ac:dyDescent="0.3">
      <c r="A59" s="58"/>
    </row>
    <row r="60" spans="1:10" x14ac:dyDescent="0.3">
      <c r="A60" s="58"/>
    </row>
    <row r="61" spans="1:10" x14ac:dyDescent="0.3">
      <c r="A61" s="58"/>
    </row>
    <row r="62" spans="1:10" x14ac:dyDescent="0.3">
      <c r="A62" s="58"/>
      <c r="B62" s="26" t="s">
        <v>299</v>
      </c>
      <c r="C62" s="22" t="s">
        <v>408</v>
      </c>
    </row>
    <row r="63" spans="1:10" x14ac:dyDescent="0.3">
      <c r="A63" s="58"/>
      <c r="B63" s="26" t="s">
        <v>323</v>
      </c>
      <c r="C63" s="22" t="s">
        <v>409</v>
      </c>
    </row>
    <row r="64" spans="1:10" x14ac:dyDescent="0.3">
      <c r="A64" s="58"/>
      <c r="B64" s="26" t="s">
        <v>367</v>
      </c>
      <c r="C64" s="22" t="s">
        <v>410</v>
      </c>
    </row>
    <row r="65" spans="1:3" x14ac:dyDescent="0.3">
      <c r="A65" s="58"/>
      <c r="B65" s="26" t="s">
        <v>327</v>
      </c>
      <c r="C65" s="22" t="s">
        <v>411</v>
      </c>
    </row>
    <row r="66" spans="1:3" x14ac:dyDescent="0.3">
      <c r="A66" s="58"/>
      <c r="B66" s="26" t="s">
        <v>298</v>
      </c>
      <c r="C66" s="22" t="s">
        <v>412</v>
      </c>
    </row>
    <row r="67" spans="1:3" x14ac:dyDescent="0.3">
      <c r="A67" s="58"/>
      <c r="B67" s="26" t="s">
        <v>322</v>
      </c>
      <c r="C67" s="22" t="s">
        <v>413</v>
      </c>
    </row>
    <row r="68" spans="1:3" x14ac:dyDescent="0.3">
      <c r="A68" s="58"/>
      <c r="B68" s="26" t="s">
        <v>328</v>
      </c>
      <c r="C68" s="22" t="s">
        <v>414</v>
      </c>
    </row>
    <row r="69" spans="1:3" x14ac:dyDescent="0.3">
      <c r="A69" s="58"/>
      <c r="B69" s="26" t="s">
        <v>313</v>
      </c>
      <c r="C69" s="22" t="s">
        <v>415</v>
      </c>
    </row>
    <row r="70" spans="1:3" x14ac:dyDescent="0.3">
      <c r="B70" s="26" t="s">
        <v>316</v>
      </c>
      <c r="C70" s="22" t="s">
        <v>416</v>
      </c>
    </row>
    <row r="71" spans="1:3" x14ac:dyDescent="0.3">
      <c r="B71" s="26" t="s">
        <v>362</v>
      </c>
      <c r="C71" s="22" t="s">
        <v>417</v>
      </c>
    </row>
    <row r="72" spans="1:3" x14ac:dyDescent="0.3">
      <c r="B72" s="26" t="s">
        <v>364</v>
      </c>
      <c r="C72" s="22" t="s">
        <v>418</v>
      </c>
    </row>
    <row r="73" spans="1:3" x14ac:dyDescent="0.3">
      <c r="B73" s="26" t="s">
        <v>326</v>
      </c>
      <c r="C73" s="22" t="s">
        <v>419</v>
      </c>
    </row>
    <row r="74" spans="1:3" x14ac:dyDescent="0.3">
      <c r="B74" s="26" t="s">
        <v>329</v>
      </c>
      <c r="C74" s="22" t="s">
        <v>420</v>
      </c>
    </row>
    <row r="75" spans="1:3" x14ac:dyDescent="0.3">
      <c r="B75" s="26" t="s">
        <v>320</v>
      </c>
      <c r="C75" s="22" t="s">
        <v>420</v>
      </c>
    </row>
    <row r="76" spans="1:3" x14ac:dyDescent="0.3">
      <c r="B76" s="26" t="s">
        <v>317</v>
      </c>
      <c r="C76" s="22" t="s">
        <v>420</v>
      </c>
    </row>
  </sheetData>
  <mergeCells count="4">
    <mergeCell ref="E1:G1"/>
    <mergeCell ref="A2:A8"/>
    <mergeCell ref="A9:A19"/>
    <mergeCell ref="A20:A24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"/>
  <sheetViews>
    <sheetView workbookViewId="0">
      <selection activeCell="N26" sqref="N26"/>
    </sheetView>
  </sheetViews>
  <sheetFormatPr defaultColWidth="9" defaultRowHeight="13.5" x14ac:dyDescent="0.15"/>
  <cols>
    <col min="13" max="13" width="30" bestFit="1" customWidth="1"/>
  </cols>
  <sheetData>
    <row r="1" spans="1:34" x14ac:dyDescent="0.15">
      <c r="T1" t="s">
        <v>332</v>
      </c>
      <c r="U1" t="s">
        <v>520</v>
      </c>
    </row>
    <row r="2" spans="1:34" x14ac:dyDescent="0.15">
      <c r="T2">
        <v>1000</v>
      </c>
      <c r="U2">
        <v>4</v>
      </c>
      <c r="V2" t="str">
        <f t="shared" ref="V2:V33" si="0">_xlfn.XLOOKUP(U2,W:W,X:X)</f>
        <v>输出</v>
      </c>
      <c r="W2">
        <v>4</v>
      </c>
      <c r="X2" s="2" t="s">
        <v>521</v>
      </c>
    </row>
    <row r="3" spans="1:34" x14ac:dyDescent="0.15">
      <c r="T3">
        <v>1001</v>
      </c>
      <c r="U3">
        <v>2</v>
      </c>
      <c r="V3" t="str">
        <f t="shared" si="0"/>
        <v>tank</v>
      </c>
      <c r="W3">
        <v>3</v>
      </c>
      <c r="X3" s="2" t="s">
        <v>522</v>
      </c>
    </row>
    <row r="4" spans="1:34" x14ac:dyDescent="0.15">
      <c r="T4">
        <v>1002</v>
      </c>
      <c r="U4">
        <v>1</v>
      </c>
      <c r="V4" t="str">
        <f t="shared" si="0"/>
        <v>战士</v>
      </c>
      <c r="W4">
        <v>2</v>
      </c>
      <c r="X4" s="2" t="s">
        <v>523</v>
      </c>
    </row>
    <row r="5" spans="1:34" x14ac:dyDescent="0.15">
      <c r="D5" s="122" t="s">
        <v>534</v>
      </c>
      <c r="E5" s="122" t="s">
        <v>535</v>
      </c>
      <c r="T5">
        <v>1003</v>
      </c>
      <c r="U5">
        <v>1</v>
      </c>
      <c r="V5" t="str">
        <f t="shared" si="0"/>
        <v>战士</v>
      </c>
      <c r="W5">
        <v>1</v>
      </c>
      <c r="X5" s="2" t="s">
        <v>524</v>
      </c>
    </row>
    <row r="6" spans="1:34" x14ac:dyDescent="0.15">
      <c r="A6" t="str">
        <f t="shared" ref="A6:A37" si="1">_xlfn.XLOOKUP(O6,$T:$T,$V:$V)</f>
        <v>输出</v>
      </c>
      <c r="B6" t="str">
        <f t="shared" ref="B6:B37" si="2">_xlfn.XLOOKUP(P6,$T:$T,$V:$V)</f>
        <v>战士</v>
      </c>
      <c r="C6" t="str">
        <f t="shared" ref="C6:C37" si="3">_xlfn.XLOOKUP(Q6,$T:$T,$V:$V)</f>
        <v>战士</v>
      </c>
      <c r="D6">
        <v>1</v>
      </c>
      <c r="E6">
        <v>4</v>
      </c>
      <c r="F6">
        <f>_xlfn.XLOOKUP(L6,$N$79:$N$85,$O$79:$O$85)</f>
        <v>1.1499999999999999</v>
      </c>
      <c r="H6" t="str">
        <f>_xlfn.XLOOKUP(O6,共鸣关系设定!$B:$B,共鸣关系设定!$E:$E)</f>
        <v>暗影之主</v>
      </c>
      <c r="I6" t="str">
        <f>_xlfn.XLOOKUP(P6,共鸣关系设定!$B:$B,共鸣关系设定!$E:$E)</f>
        <v>无头骑士</v>
      </c>
      <c r="J6" t="str">
        <f>_xlfn.XLOOKUP(Q6,共鸣关系设定!$B:$B,共鸣关系设定!$E:$E)</f>
        <v>鲜血女王</v>
      </c>
      <c r="K6">
        <f>SUM(O6:Q6)</f>
        <v>12082</v>
      </c>
      <c r="L6">
        <f>ROUND(K6/10000,1)</f>
        <v>1.2</v>
      </c>
      <c r="M6" t="str" cm="1">
        <f t="array" ref="M6">[1]!LKnum(H6:J6)</f>
        <v>{暗影之主|无头骑士|鲜血女王}</v>
      </c>
      <c r="N6">
        <v>3000001</v>
      </c>
      <c r="O6">
        <v>4033</v>
      </c>
      <c r="P6">
        <v>4025</v>
      </c>
      <c r="Q6">
        <v>4024</v>
      </c>
      <c r="T6">
        <v>1004</v>
      </c>
      <c r="U6">
        <v>2</v>
      </c>
      <c r="V6" t="str">
        <f t="shared" si="0"/>
        <v>tank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1</v>
      </c>
      <c r="AH6" s="2" t="s">
        <v>277</v>
      </c>
    </row>
    <row r="7" spans="1:34" x14ac:dyDescent="0.15">
      <c r="A7" t="str">
        <f t="shared" si="1"/>
        <v>辅助</v>
      </c>
      <c r="B7" t="str">
        <f t="shared" si="2"/>
        <v>tank</v>
      </c>
      <c r="C7" t="str">
        <f t="shared" si="3"/>
        <v>tank</v>
      </c>
      <c r="D7">
        <v>2</v>
      </c>
      <c r="E7">
        <v>5</v>
      </c>
      <c r="F7">
        <f t="shared" ref="F7:F70" si="4">_xlfn.XLOOKUP(L7,$N$79:$N$85,$O$79:$O$85)</f>
        <v>1.1499999999999999</v>
      </c>
      <c r="H7" s="127" t="str">
        <f>_xlfn.XLOOKUP(O7,共鸣关系设定!$B:$B,共鸣关系设定!$E:$E)</f>
        <v>创世之光</v>
      </c>
      <c r="I7" s="127" t="str">
        <f>_xlfn.XLOOKUP(P7,共鸣关系设定!$B:$B,共鸣关系设定!$E:$E)</f>
        <v>霜巨人</v>
      </c>
      <c r="J7" s="127" t="str">
        <f>_xlfn.XLOOKUP(Q7,共鸣关系设定!$B:$B,共鸣关系设定!$E:$E)</f>
        <v>瓦尔基里</v>
      </c>
      <c r="K7" s="127">
        <f t="shared" ref="K7:K70" si="5">SUM(O7:Q7)</f>
        <v>12082</v>
      </c>
      <c r="L7">
        <f t="shared" ref="L7:L70" si="6">ROUND(K7/10000,1)</f>
        <v>1.2</v>
      </c>
      <c r="M7" s="127" t="str" cm="1">
        <f t="array" ref="M7">[1]!LKnum(H7:J7)</f>
        <v>{创世之光|霜巨人|瓦尔基里}</v>
      </c>
      <c r="N7" s="127">
        <v>3000004</v>
      </c>
      <c r="O7" s="127">
        <v>4032</v>
      </c>
      <c r="P7" s="127">
        <v>4028</v>
      </c>
      <c r="Q7" s="127">
        <v>4022</v>
      </c>
      <c r="T7">
        <v>1005</v>
      </c>
      <c r="U7">
        <v>4</v>
      </c>
      <c r="V7" t="str">
        <f t="shared" si="0"/>
        <v>输出</v>
      </c>
      <c r="AA7">
        <v>1500</v>
      </c>
      <c r="AB7">
        <v>2300</v>
      </c>
      <c r="AC7">
        <v>32000</v>
      </c>
      <c r="AD7">
        <v>65000</v>
      </c>
      <c r="AE7">
        <v>243000</v>
      </c>
      <c r="AF7">
        <v>300000</v>
      </c>
      <c r="AG7">
        <v>2</v>
      </c>
      <c r="AH7" s="2" t="s">
        <v>278</v>
      </c>
    </row>
    <row r="8" spans="1:34" x14ac:dyDescent="0.15">
      <c r="A8" t="str">
        <f t="shared" si="1"/>
        <v>tank</v>
      </c>
      <c r="B8" t="str">
        <f t="shared" si="2"/>
        <v>辅助</v>
      </c>
      <c r="C8" t="str">
        <f t="shared" si="3"/>
        <v>辅助</v>
      </c>
      <c r="D8">
        <v>2</v>
      </c>
      <c r="E8">
        <v>5</v>
      </c>
      <c r="F8">
        <f t="shared" si="4"/>
        <v>1.1499999999999999</v>
      </c>
      <c r="H8" t="str">
        <f>_xlfn.XLOOKUP(O8,共鸣关系设定!$B:$B,共鸣关系设定!$E:$E)</f>
        <v>新英雄1</v>
      </c>
      <c r="I8" t="str">
        <f>_xlfn.XLOOKUP(P8,共鸣关系设定!$B:$B,共鸣关系设定!$E:$E)</f>
        <v>自然之主</v>
      </c>
      <c r="J8" t="str">
        <f>_xlfn.XLOOKUP(Q8,共鸣关系设定!$B:$B,共鸣关系设定!$E:$E)</f>
        <v>创世之光</v>
      </c>
      <c r="K8">
        <f t="shared" si="5"/>
        <v>12110</v>
      </c>
      <c r="L8">
        <f t="shared" si="6"/>
        <v>1.2</v>
      </c>
      <c r="M8" t="str" cm="1">
        <f t="array" ref="M8">[1]!LKnum(H8:J8)</f>
        <v>{新英雄1|自然之主|创世之光}</v>
      </c>
      <c r="N8">
        <v>3000016</v>
      </c>
      <c r="O8">
        <v>4041</v>
      </c>
      <c r="P8">
        <v>4037</v>
      </c>
      <c r="Q8">
        <v>4032</v>
      </c>
      <c r="T8">
        <v>1006</v>
      </c>
      <c r="U8">
        <v>3</v>
      </c>
      <c r="V8" t="str">
        <f t="shared" si="0"/>
        <v>辅助</v>
      </c>
      <c r="AA8">
        <v>1000</v>
      </c>
      <c r="AB8">
        <v>3000</v>
      </c>
      <c r="AC8">
        <v>21000</v>
      </c>
      <c r="AD8">
        <v>80000</v>
      </c>
      <c r="AE8">
        <v>162000</v>
      </c>
      <c r="AF8">
        <v>400000</v>
      </c>
      <c r="AG8">
        <v>3</v>
      </c>
      <c r="AH8" s="2" t="s">
        <v>279</v>
      </c>
    </row>
    <row r="9" spans="1:34" x14ac:dyDescent="0.15">
      <c r="A9" t="str">
        <f t="shared" si="1"/>
        <v>输出</v>
      </c>
      <c r="B9" t="str">
        <f t="shared" si="2"/>
        <v>辅助</v>
      </c>
      <c r="C9" t="str">
        <f t="shared" si="3"/>
        <v>tank</v>
      </c>
      <c r="D9">
        <v>2</v>
      </c>
      <c r="E9">
        <v>5</v>
      </c>
      <c r="F9">
        <f t="shared" si="4"/>
        <v>1.1499999999999999</v>
      </c>
      <c r="H9" t="str">
        <f>_xlfn.XLOOKUP(O9,共鸣关系设定!$B:$B,共鸣关系设定!$E:$E)</f>
        <v>新英雄2</v>
      </c>
      <c r="I9" t="str">
        <f>_xlfn.XLOOKUP(P9,共鸣关系设定!$B:$B,共鸣关系设定!$E:$E)</f>
        <v>自然之主</v>
      </c>
      <c r="J9" t="str">
        <f>_xlfn.XLOOKUP(Q9,共鸣关系设定!$B:$B,共鸣关系设定!$E:$E)</f>
        <v>利维坦</v>
      </c>
      <c r="K9">
        <f t="shared" si="5"/>
        <v>12086</v>
      </c>
      <c r="L9">
        <f t="shared" si="6"/>
        <v>1.2</v>
      </c>
      <c r="M9" t="str" cm="1">
        <f t="array" ref="M9">[1]!LKnum(H9:J9)</f>
        <v>{新英雄2|自然之主|利维坦}</v>
      </c>
      <c r="N9">
        <v>3000022</v>
      </c>
      <c r="O9">
        <v>4042</v>
      </c>
      <c r="P9">
        <v>4037</v>
      </c>
      <c r="Q9">
        <v>4007</v>
      </c>
      <c r="T9">
        <v>1007</v>
      </c>
      <c r="U9">
        <v>4</v>
      </c>
      <c r="V9" t="str">
        <f t="shared" si="0"/>
        <v>输出</v>
      </c>
      <c r="AA9">
        <v>11500</v>
      </c>
      <c r="AB9">
        <v>20000</v>
      </c>
      <c r="AC9">
        <v>248000</v>
      </c>
      <c r="AD9">
        <v>500000</v>
      </c>
      <c r="AE9">
        <v>1863000</v>
      </c>
      <c r="AF9">
        <v>2500000</v>
      </c>
    </row>
    <row r="10" spans="1:34" x14ac:dyDescent="0.15">
      <c r="A10" t="str">
        <f t="shared" si="1"/>
        <v>辅助</v>
      </c>
      <c r="B10" t="str">
        <f t="shared" si="2"/>
        <v>辅助</v>
      </c>
      <c r="C10" t="str">
        <f t="shared" si="3"/>
        <v>战士</v>
      </c>
      <c r="D10">
        <v>2</v>
      </c>
      <c r="E10">
        <v>5</v>
      </c>
      <c r="F10">
        <f t="shared" si="4"/>
        <v>1.1499999999999999</v>
      </c>
      <c r="H10" t="str">
        <f>_xlfn.XLOOKUP(O10,共鸣关系设定!$B:$B,共鸣关系设定!$E:$E)</f>
        <v>西王母</v>
      </c>
      <c r="I10" t="str">
        <f>_xlfn.XLOOKUP(P10,共鸣关系设定!$B:$B,共鸣关系设定!$E:$E)</f>
        <v>自然之主</v>
      </c>
      <c r="J10" t="str">
        <f>_xlfn.XLOOKUP(Q10,共鸣关系设定!$B:$B,共鸣关系设定!$E:$E)</f>
        <v>灵魂收割者</v>
      </c>
      <c r="K10">
        <f t="shared" si="5"/>
        <v>12102</v>
      </c>
      <c r="L10">
        <f t="shared" si="6"/>
        <v>1.2</v>
      </c>
      <c r="M10" t="str" cm="1">
        <f t="array" ref="M10">[1]!LKnum(H10:J10)</f>
        <v>{西王母|自然之主|灵魂收割者}</v>
      </c>
      <c r="N10">
        <v>3000028</v>
      </c>
      <c r="O10">
        <v>4039</v>
      </c>
      <c r="P10">
        <v>4037</v>
      </c>
      <c r="Q10">
        <v>4026</v>
      </c>
      <c r="T10">
        <v>1008</v>
      </c>
      <c r="U10">
        <v>3</v>
      </c>
      <c r="V10" t="str">
        <f t="shared" si="0"/>
        <v>辅助</v>
      </c>
    </row>
    <row r="11" spans="1:34" x14ac:dyDescent="0.15">
      <c r="A11" t="str">
        <f t="shared" si="1"/>
        <v>辅助</v>
      </c>
      <c r="B11" t="str">
        <f t="shared" si="2"/>
        <v>辅助</v>
      </c>
      <c r="C11" t="str">
        <f t="shared" si="3"/>
        <v>输出</v>
      </c>
      <c r="D11">
        <v>1</v>
      </c>
      <c r="E11">
        <v>4</v>
      </c>
      <c r="F11">
        <f t="shared" si="4"/>
        <v>1.1499999999999999</v>
      </c>
      <c r="H11" t="str">
        <f>_xlfn.XLOOKUP(O11,共鸣关系设定!$B:$B,共鸣关系设定!$E:$E)</f>
        <v>西王母</v>
      </c>
      <c r="I11" t="str">
        <f>_xlfn.XLOOKUP(P11,共鸣关系设定!$B:$B,共鸣关系设定!$E:$E)</f>
        <v>创世之光</v>
      </c>
      <c r="J11" t="str">
        <f>_xlfn.XLOOKUP(Q11,共鸣关系设定!$B:$B,共鸣关系设定!$E:$E)</f>
        <v>塞壬</v>
      </c>
      <c r="K11">
        <f t="shared" si="5"/>
        <v>12076</v>
      </c>
      <c r="L11">
        <f t="shared" si="6"/>
        <v>1.2</v>
      </c>
      <c r="M11" t="str" cm="1">
        <f t="array" ref="M11">[1]!LKnum(H11:J11)</f>
        <v>{西王母|创世之光|塞壬}</v>
      </c>
      <c r="N11">
        <v>3000031</v>
      </c>
      <c r="O11">
        <v>4039</v>
      </c>
      <c r="P11">
        <v>4032</v>
      </c>
      <c r="Q11">
        <v>4005</v>
      </c>
      <c r="T11">
        <v>1009</v>
      </c>
      <c r="U11">
        <v>4</v>
      </c>
      <c r="V11" t="str">
        <f t="shared" si="0"/>
        <v>输出</v>
      </c>
      <c r="AB11">
        <v>2500</v>
      </c>
      <c r="AD11">
        <v>65000</v>
      </c>
      <c r="AF11">
        <v>300000</v>
      </c>
    </row>
    <row r="12" spans="1:34" x14ac:dyDescent="0.15">
      <c r="A12" t="str">
        <f t="shared" si="1"/>
        <v>tank</v>
      </c>
      <c r="B12" t="str">
        <f t="shared" si="2"/>
        <v>辅助</v>
      </c>
      <c r="C12" t="str">
        <f t="shared" si="3"/>
        <v>战士</v>
      </c>
      <c r="D12">
        <v>1</v>
      </c>
      <c r="E12">
        <v>4</v>
      </c>
      <c r="F12">
        <f t="shared" si="4"/>
        <v>1.1499999999999999</v>
      </c>
      <c r="H12" t="str">
        <f>_xlfn.XLOOKUP(O12,共鸣关系设定!$B:$B,共鸣关系设定!$E:$E)</f>
        <v>刑天</v>
      </c>
      <c r="I12" t="str">
        <f>_xlfn.XLOOKUP(P12,共鸣关系设定!$B:$B,共鸣关系设定!$E:$E)</f>
        <v>西王母</v>
      </c>
      <c r="J12" t="str">
        <f>_xlfn.XLOOKUP(Q12,共鸣关系设定!$B:$B,共鸣关系设定!$E:$E)</f>
        <v>大猿王</v>
      </c>
      <c r="K12">
        <f t="shared" si="5"/>
        <v>12117</v>
      </c>
      <c r="L12">
        <f t="shared" si="6"/>
        <v>1.2</v>
      </c>
      <c r="M12" t="str" cm="1">
        <f t="array" ref="M12">[1]!LKnum(H12:J12)</f>
        <v>{刑天|西王母|大猿王}</v>
      </c>
      <c r="N12">
        <v>3000034</v>
      </c>
      <c r="O12">
        <v>4040</v>
      </c>
      <c r="P12">
        <v>4039</v>
      </c>
      <c r="Q12">
        <v>4038</v>
      </c>
      <c r="T12">
        <v>1010</v>
      </c>
      <c r="U12">
        <v>2</v>
      </c>
      <c r="V12" t="str">
        <f t="shared" si="0"/>
        <v>tank</v>
      </c>
      <c r="AB12">
        <v>3000</v>
      </c>
      <c r="AD12">
        <v>80000</v>
      </c>
      <c r="AF12">
        <v>400000</v>
      </c>
    </row>
    <row r="13" spans="1:34" x14ac:dyDescent="0.15">
      <c r="A13" t="str">
        <f t="shared" si="1"/>
        <v>输出</v>
      </c>
      <c r="B13" t="str">
        <f t="shared" si="2"/>
        <v>输出</v>
      </c>
      <c r="C13" t="str">
        <f t="shared" si="3"/>
        <v>tank</v>
      </c>
      <c r="D13">
        <v>1</v>
      </c>
      <c r="E13">
        <v>4</v>
      </c>
      <c r="F13">
        <f t="shared" si="4"/>
        <v>1.1499999999999999</v>
      </c>
      <c r="H13" t="str">
        <f>_xlfn.XLOOKUP(O13,共鸣关系设定!$B:$B,共鸣关系设定!$E:$E)</f>
        <v>阿努比斯</v>
      </c>
      <c r="I13" t="str">
        <f>_xlfn.XLOOKUP(P13,共鸣关系设定!$B:$B,共鸣关系设定!$E:$E)</f>
        <v>巴哈姆特</v>
      </c>
      <c r="J13" t="str">
        <f>_xlfn.XLOOKUP(Q13,共鸣关系设定!$B:$B,共鸣关系设定!$E:$E)</f>
        <v>恶魔领主</v>
      </c>
      <c r="K13">
        <f t="shared" si="5"/>
        <v>12043</v>
      </c>
      <c r="L13">
        <f t="shared" si="6"/>
        <v>1.2</v>
      </c>
      <c r="M13" t="str" cm="1">
        <f t="array" ref="M13">[1]!LKnum(H13:J13)</f>
        <v>{阿努比斯|巴哈姆特|恶魔领主}</v>
      </c>
      <c r="N13">
        <v>3000037</v>
      </c>
      <c r="O13">
        <v>4023</v>
      </c>
      <c r="P13">
        <v>4016</v>
      </c>
      <c r="Q13">
        <v>4004</v>
      </c>
      <c r="T13">
        <v>1011</v>
      </c>
      <c r="U13">
        <v>2</v>
      </c>
      <c r="V13" t="str">
        <f t="shared" si="0"/>
        <v>tank</v>
      </c>
      <c r="AB13">
        <v>20000</v>
      </c>
      <c r="AD13">
        <v>500000</v>
      </c>
      <c r="AF13">
        <v>2500000</v>
      </c>
    </row>
    <row r="14" spans="1:34" x14ac:dyDescent="0.15">
      <c r="A14" t="str">
        <f t="shared" si="1"/>
        <v>战士</v>
      </c>
      <c r="B14" t="str">
        <f t="shared" si="2"/>
        <v>战士</v>
      </c>
      <c r="C14">
        <f t="shared" si="3"/>
        <v>0</v>
      </c>
      <c r="D14">
        <v>2</v>
      </c>
      <c r="E14">
        <v>0</v>
      </c>
      <c r="F14">
        <f t="shared" si="4"/>
        <v>0.45</v>
      </c>
      <c r="H14" t="str">
        <f>_xlfn.XLOOKUP(O14,共鸣关系设定!$B:$B,共鸣关系设定!$E:$E)</f>
        <v>刻耳柏洛斯</v>
      </c>
      <c r="I14" t="str">
        <f>_xlfn.XLOOKUP(P14,共鸣关系设定!$B:$B,共鸣关系设定!$E:$E)</f>
        <v>剑齿虎</v>
      </c>
      <c r="J14">
        <f>_xlfn.XLOOKUP(Q14,共鸣关系设定!$B:$B,共鸣关系设定!$E:$E)</f>
        <v>0</v>
      </c>
      <c r="K14">
        <f t="shared" si="5"/>
        <v>6016</v>
      </c>
      <c r="L14">
        <v>0.4</v>
      </c>
      <c r="M14" t="str" cm="1">
        <f t="array" ref="M14">[1]!LKnum(H14:J14)</f>
        <v>{刻耳柏洛斯|剑齿虎}</v>
      </c>
      <c r="N14">
        <v>3000040</v>
      </c>
      <c r="O14">
        <v>4000</v>
      </c>
      <c r="P14">
        <v>2016</v>
      </c>
      <c r="T14">
        <v>1012</v>
      </c>
      <c r="U14">
        <v>1</v>
      </c>
      <c r="V14" t="str">
        <f t="shared" si="0"/>
        <v>战士</v>
      </c>
    </row>
    <row r="15" spans="1:34" x14ac:dyDescent="0.15">
      <c r="A15" t="str">
        <f t="shared" si="1"/>
        <v>tank</v>
      </c>
      <c r="B15" t="str">
        <f t="shared" si="2"/>
        <v>tank</v>
      </c>
      <c r="C15" t="str">
        <f t="shared" si="3"/>
        <v>tank</v>
      </c>
      <c r="D15">
        <v>3</v>
      </c>
      <c r="E15">
        <v>6</v>
      </c>
      <c r="F15">
        <f t="shared" si="4"/>
        <v>1.1499999999999999</v>
      </c>
      <c r="H15" t="str">
        <f>_xlfn.XLOOKUP(O15,共鸣关系设定!$B:$B,共鸣关系设定!$E:$E)</f>
        <v>贝希摩斯</v>
      </c>
      <c r="I15" t="str">
        <f>_xlfn.XLOOKUP(P15,共鸣关系设定!$B:$B,共鸣关系设定!$E:$E)</f>
        <v>半神木乃伊</v>
      </c>
      <c r="J15" t="str">
        <f>_xlfn.XLOOKUP(Q15,共鸣关系设定!$B:$B,共鸣关系设定!$E:$E)</f>
        <v>利维坦</v>
      </c>
      <c r="K15">
        <f t="shared" si="5"/>
        <v>12070</v>
      </c>
      <c r="L15">
        <f t="shared" si="6"/>
        <v>1.2</v>
      </c>
      <c r="M15" t="str" cm="1">
        <f t="array" ref="M15">[1]!LKnum(H15:J15)</f>
        <v>{贝希摩斯|半神木乃伊|利维坦}</v>
      </c>
      <c r="N15">
        <v>3000043</v>
      </c>
      <c r="O15">
        <v>4036</v>
      </c>
      <c r="P15">
        <v>4027</v>
      </c>
      <c r="Q15">
        <v>4007</v>
      </c>
      <c r="T15">
        <v>1013</v>
      </c>
      <c r="U15">
        <v>1</v>
      </c>
      <c r="V15" t="str">
        <f t="shared" si="0"/>
        <v>战士</v>
      </c>
    </row>
    <row r="16" spans="1:34" x14ac:dyDescent="0.15">
      <c r="A16" t="str">
        <f t="shared" si="1"/>
        <v>战士</v>
      </c>
      <c r="B16" t="str">
        <f t="shared" si="2"/>
        <v>战士</v>
      </c>
      <c r="C16" t="str">
        <f t="shared" si="3"/>
        <v>tank</v>
      </c>
      <c r="D16">
        <v>3</v>
      </c>
      <c r="E16">
        <v>6</v>
      </c>
      <c r="F16">
        <f t="shared" si="4"/>
        <v>1.1499999999999999</v>
      </c>
      <c r="H16" t="str">
        <f>_xlfn.XLOOKUP(O16,共鸣关系设定!$B:$B,共鸣关系设定!$E:$E)</f>
        <v>大猿王</v>
      </c>
      <c r="I16" t="str">
        <f>_xlfn.XLOOKUP(P16,共鸣关系设定!$B:$B,共鸣关系设定!$E:$E)</f>
        <v>无头骑士</v>
      </c>
      <c r="J16" t="str">
        <f>_xlfn.XLOOKUP(Q16,共鸣关系设定!$B:$B,共鸣关系设定!$E:$E)</f>
        <v>火焰邪魔</v>
      </c>
      <c r="K16">
        <f t="shared" si="5"/>
        <v>12065</v>
      </c>
      <c r="L16">
        <f t="shared" si="6"/>
        <v>1.2</v>
      </c>
      <c r="M16" t="str" cm="1">
        <f t="array" ref="M16">[1]!LKnum(H16:J16)</f>
        <v>{大猿王|无头骑士|火焰邪魔}</v>
      </c>
      <c r="N16">
        <v>3000046</v>
      </c>
      <c r="O16">
        <v>4038</v>
      </c>
      <c r="P16">
        <v>4025</v>
      </c>
      <c r="Q16">
        <v>4002</v>
      </c>
      <c r="T16">
        <v>1014</v>
      </c>
      <c r="U16">
        <v>4</v>
      </c>
      <c r="V16" t="str">
        <f t="shared" si="0"/>
        <v>输出</v>
      </c>
    </row>
    <row r="17" spans="1:35" x14ac:dyDescent="0.15">
      <c r="A17" t="str">
        <f t="shared" si="1"/>
        <v>输出</v>
      </c>
      <c r="B17" t="str">
        <f t="shared" si="2"/>
        <v>输出</v>
      </c>
      <c r="C17">
        <f t="shared" si="3"/>
        <v>0</v>
      </c>
      <c r="D17">
        <v>1</v>
      </c>
      <c r="E17">
        <v>0</v>
      </c>
      <c r="F17">
        <f t="shared" si="4"/>
        <v>0.7</v>
      </c>
      <c r="H17" t="str">
        <f>_xlfn.XLOOKUP(O17,共鸣关系设定!$B:$B,共鸣关系设定!$E:$E)</f>
        <v>永生之炎</v>
      </c>
      <c r="I17" t="str">
        <f>_xlfn.XLOOKUP(P17,共鸣关系设定!$B:$B,共鸣关系设定!$E:$E)</f>
        <v>炎魔女</v>
      </c>
      <c r="J17">
        <f>_xlfn.XLOOKUP(Q17,共鸣关系设定!$B:$B,共鸣关系设定!$E:$E)</f>
        <v>0</v>
      </c>
      <c r="K17">
        <f t="shared" si="5"/>
        <v>7038</v>
      </c>
      <c r="L17">
        <v>0.6</v>
      </c>
      <c r="M17" t="str" cm="1">
        <f t="array" ref="M17">[1]!LKnum(H17:J17)</f>
        <v>{永生之炎|炎魔女}</v>
      </c>
      <c r="N17">
        <v>3000049</v>
      </c>
      <c r="O17">
        <v>4030</v>
      </c>
      <c r="P17">
        <v>3008</v>
      </c>
      <c r="T17">
        <v>1015</v>
      </c>
      <c r="U17">
        <v>4</v>
      </c>
      <c r="V17" t="str">
        <f t="shared" si="0"/>
        <v>输出</v>
      </c>
    </row>
    <row r="18" spans="1:35" x14ac:dyDescent="0.15">
      <c r="A18" t="str">
        <f t="shared" si="1"/>
        <v>辅助</v>
      </c>
      <c r="B18" t="str">
        <f t="shared" si="2"/>
        <v>tank</v>
      </c>
      <c r="C18">
        <f t="shared" si="3"/>
        <v>0</v>
      </c>
      <c r="D18">
        <v>2</v>
      </c>
      <c r="E18">
        <v>0</v>
      </c>
      <c r="F18">
        <f t="shared" si="4"/>
        <v>0.8</v>
      </c>
      <c r="H18" t="str">
        <f>_xlfn.XLOOKUP(O18,共鸣关系设定!$B:$B,共鸣关系设定!$E:$E)</f>
        <v>绝对零度</v>
      </c>
      <c r="I18" t="str">
        <f>_xlfn.XLOOKUP(P18,共鸣关系设定!$B:$B,共鸣关系设定!$E:$E)</f>
        <v>霜巨人</v>
      </c>
      <c r="J18">
        <f>_xlfn.XLOOKUP(Q18,共鸣关系设定!$B:$B,共鸣关系设定!$E:$E)</f>
        <v>0</v>
      </c>
      <c r="K18">
        <f t="shared" si="5"/>
        <v>8059</v>
      </c>
      <c r="L18">
        <v>0.7</v>
      </c>
      <c r="M18" t="str" cm="1">
        <f t="array" ref="M18">[1]!LKnum(H18:J18)</f>
        <v>{绝对零度|霜巨人}</v>
      </c>
      <c r="N18">
        <v>3000052</v>
      </c>
      <c r="O18">
        <v>4031</v>
      </c>
      <c r="P18">
        <v>4028</v>
      </c>
      <c r="T18">
        <v>1016</v>
      </c>
      <c r="U18">
        <v>1</v>
      </c>
      <c r="V18" t="str">
        <f t="shared" si="0"/>
        <v>战士</v>
      </c>
    </row>
    <row r="19" spans="1:35" x14ac:dyDescent="0.15">
      <c r="A19" t="str">
        <f t="shared" si="1"/>
        <v>tank</v>
      </c>
      <c r="B19" t="str">
        <f t="shared" si="2"/>
        <v>战士</v>
      </c>
      <c r="C19">
        <f t="shared" si="3"/>
        <v>0</v>
      </c>
      <c r="D19">
        <v>2</v>
      </c>
      <c r="E19">
        <v>0</v>
      </c>
      <c r="F19">
        <f t="shared" si="4"/>
        <v>0.6</v>
      </c>
      <c r="H19" s="127" t="str">
        <f>_xlfn.XLOOKUP(O19,共鸣关系设定!$B:$B,共鸣关系设定!$E:$E)</f>
        <v>瓦尔基里</v>
      </c>
      <c r="I19" s="127" t="str">
        <f>_xlfn.XLOOKUP(P19,共鸣关系设定!$B:$B,共鸣关系设定!$E:$E)</f>
        <v>暗夜少女</v>
      </c>
      <c r="J19" s="127">
        <f>_xlfn.XLOOKUP(Q19,共鸣关系设定!$B:$B,共鸣关系设定!$E:$E)</f>
        <v>0</v>
      </c>
      <c r="K19" s="127">
        <f t="shared" si="5"/>
        <v>7032</v>
      </c>
      <c r="L19">
        <v>0.5</v>
      </c>
      <c r="M19" s="127" t="str" cm="1">
        <f t="array" ref="M19">[1]!LKnum(H19:J19)</f>
        <v>{瓦尔基里|暗夜少女}</v>
      </c>
      <c r="N19" s="127">
        <v>3000055</v>
      </c>
      <c r="O19" s="127">
        <v>4022</v>
      </c>
      <c r="P19" s="127">
        <v>3010</v>
      </c>
      <c r="Q19" s="127"/>
      <c r="T19">
        <v>1017</v>
      </c>
      <c r="U19">
        <v>1</v>
      </c>
      <c r="V19" t="str">
        <f t="shared" si="0"/>
        <v>战士</v>
      </c>
      <c r="AB19" t="str">
        <f t="array" ref="AB19:AD56">_xlfn.UNIQUE(A6:C75)</f>
        <v>输出</v>
      </c>
      <c r="AC19" t="str">
        <v>战士</v>
      </c>
      <c r="AD19" t="str">
        <v>战士</v>
      </c>
      <c r="AE19">
        <v>1</v>
      </c>
      <c r="AF19" t="str">
        <f>VLOOKUP(AE19,$AG$6:$AH$8,2,0)</f>
        <v>攻击</v>
      </c>
      <c r="AH19">
        <v>1</v>
      </c>
      <c r="AI19">
        <f>COUNTIFS($AE$19:$AE$51,AH19)</f>
        <v>12</v>
      </c>
    </row>
    <row r="20" spans="1:35" x14ac:dyDescent="0.15">
      <c r="A20" t="str">
        <f t="shared" si="1"/>
        <v>输出</v>
      </c>
      <c r="B20" t="str">
        <f t="shared" si="2"/>
        <v>输出</v>
      </c>
      <c r="C20" t="str">
        <f t="shared" si="3"/>
        <v>输出</v>
      </c>
      <c r="D20">
        <v>1</v>
      </c>
      <c r="E20">
        <v>4</v>
      </c>
      <c r="F20">
        <f t="shared" si="4"/>
        <v>1.1499999999999999</v>
      </c>
      <c r="H20" t="str">
        <f>_xlfn.XLOOKUP(O20,共鸣关系设定!$B:$B,共鸣关系设定!$E:$E)</f>
        <v>暗影之主</v>
      </c>
      <c r="I20" t="str">
        <f>_xlfn.XLOOKUP(P20,共鸣关系设定!$B:$B,共鸣关系设定!$E:$E)</f>
        <v>永生之炎</v>
      </c>
      <c r="J20" t="str">
        <f>_xlfn.XLOOKUP(Q20,共鸣关系设定!$B:$B,共鸣关系设定!$E:$E)</f>
        <v>巫妖</v>
      </c>
      <c r="K20">
        <f t="shared" si="5"/>
        <v>12084</v>
      </c>
      <c r="L20">
        <f t="shared" si="6"/>
        <v>1.2</v>
      </c>
      <c r="M20" t="str" cm="1">
        <f t="array" ref="M20">[1]!LKnum(H20:J20)</f>
        <v>{暗影之主|永生之炎|巫妖}</v>
      </c>
      <c r="N20">
        <v>3000058</v>
      </c>
      <c r="O20">
        <v>4033</v>
      </c>
      <c r="P20">
        <v>4030</v>
      </c>
      <c r="Q20">
        <v>4021</v>
      </c>
      <c r="T20">
        <v>2000</v>
      </c>
      <c r="U20">
        <v>4</v>
      </c>
      <c r="V20" t="str">
        <f t="shared" si="0"/>
        <v>输出</v>
      </c>
      <c r="AB20" t="str">
        <v>辅助</v>
      </c>
      <c r="AC20" t="str">
        <v>tank</v>
      </c>
      <c r="AD20" t="str">
        <v>tank</v>
      </c>
      <c r="AE20">
        <v>2</v>
      </c>
      <c r="AF20" t="str">
        <f t="shared" ref="AF20:AF56" si="7">VLOOKUP(AE20,$AG$6:$AH$8,2,0)</f>
        <v>防御</v>
      </c>
      <c r="AH20">
        <v>2</v>
      </c>
      <c r="AI20">
        <f>COUNTIFS($AE$19:$AE$51,AH20)</f>
        <v>15</v>
      </c>
    </row>
    <row r="21" spans="1:35" x14ac:dyDescent="0.15">
      <c r="A21" t="str">
        <f t="shared" si="1"/>
        <v>战士</v>
      </c>
      <c r="B21" t="str">
        <f t="shared" si="2"/>
        <v>战士</v>
      </c>
      <c r="C21" t="str">
        <f t="shared" si="3"/>
        <v>战士</v>
      </c>
      <c r="D21">
        <v>1</v>
      </c>
      <c r="E21">
        <v>4</v>
      </c>
      <c r="F21">
        <f t="shared" si="4"/>
        <v>1.1499999999999999</v>
      </c>
      <c r="H21" s="3" t="str">
        <f>_xlfn.XLOOKUP(O21,共鸣关系设定!$B:$B,共鸣关系设定!$E:$E)</f>
        <v>薇薇安</v>
      </c>
      <c r="I21" s="3" t="str">
        <f>_xlfn.XLOOKUP(P21,共鸣关系设定!$B:$B,共鸣关系设定!$E:$E)</f>
        <v>灵魂收割者</v>
      </c>
      <c r="J21" s="3" t="str">
        <f>_xlfn.XLOOKUP(Q21,共鸣关系设定!$B:$B,共鸣关系设定!$E:$E)</f>
        <v>夜叉</v>
      </c>
      <c r="K21">
        <f t="shared" si="5"/>
        <v>12080</v>
      </c>
      <c r="L21">
        <f t="shared" si="6"/>
        <v>1.2</v>
      </c>
      <c r="M21" t="str" cm="1">
        <f t="array" ref="M21">[1]!LKnum(H21:J21)</f>
        <v>{薇薇安|灵魂收割者|夜叉}</v>
      </c>
      <c r="N21">
        <v>3000061</v>
      </c>
      <c r="O21">
        <v>4035</v>
      </c>
      <c r="P21">
        <v>4026</v>
      </c>
      <c r="Q21">
        <v>4019</v>
      </c>
      <c r="T21">
        <v>2001</v>
      </c>
      <c r="U21">
        <v>1</v>
      </c>
      <c r="V21" t="str">
        <f t="shared" si="0"/>
        <v>战士</v>
      </c>
      <c r="AB21" t="str">
        <v>tank</v>
      </c>
      <c r="AC21" t="str">
        <v>辅助</v>
      </c>
      <c r="AD21" t="str">
        <v>辅助</v>
      </c>
      <c r="AE21">
        <v>2</v>
      </c>
      <c r="AF21" t="str">
        <f t="shared" si="7"/>
        <v>防御</v>
      </c>
      <c r="AH21">
        <v>3</v>
      </c>
      <c r="AI21">
        <f>COUNTIFS($AE$19:$AE$51,AH21)</f>
        <v>6</v>
      </c>
    </row>
    <row r="22" spans="1:35" x14ac:dyDescent="0.15">
      <c r="A22" t="str">
        <f t="shared" si="1"/>
        <v>战士</v>
      </c>
      <c r="B22" t="str">
        <f t="shared" si="2"/>
        <v>战士</v>
      </c>
      <c r="C22">
        <f t="shared" si="3"/>
        <v>0</v>
      </c>
      <c r="D22">
        <v>1</v>
      </c>
      <c r="E22">
        <v>0</v>
      </c>
      <c r="F22">
        <f t="shared" si="4"/>
        <v>0.9</v>
      </c>
      <c r="H22" t="str">
        <f>_xlfn.XLOOKUP(O22,共鸣关系设定!$B:$B,共鸣关系设定!$E:$E)</f>
        <v>夜叉</v>
      </c>
      <c r="I22" t="str">
        <f>_xlfn.XLOOKUP(P22,共鸣关系设定!$B:$B,共鸣关系设定!$E:$E)</f>
        <v>大天狗</v>
      </c>
      <c r="J22">
        <f>_xlfn.XLOOKUP(Q22,共鸣关系设定!$B:$B,共鸣关系设定!$E:$E)</f>
        <v>0</v>
      </c>
      <c r="K22">
        <f t="shared" si="5"/>
        <v>8031</v>
      </c>
      <c r="L22">
        <f t="shared" si="6"/>
        <v>0.8</v>
      </c>
      <c r="M22" t="str" cm="1">
        <f t="array" ref="M22">[1]!LKnum(H22:J22)</f>
        <v>{夜叉|大天狗}</v>
      </c>
      <c r="N22">
        <v>3000064</v>
      </c>
      <c r="O22">
        <v>4019</v>
      </c>
      <c r="P22">
        <v>4012</v>
      </c>
      <c r="T22">
        <v>2002</v>
      </c>
      <c r="U22">
        <v>2</v>
      </c>
      <c r="V22" t="str">
        <f t="shared" si="0"/>
        <v>tank</v>
      </c>
      <c r="AB22" t="str">
        <v>输出</v>
      </c>
      <c r="AC22" t="str">
        <v>辅助</v>
      </c>
      <c r="AD22" t="str">
        <v>tank</v>
      </c>
      <c r="AE22">
        <v>2</v>
      </c>
      <c r="AF22" t="str">
        <f t="shared" si="7"/>
        <v>防御</v>
      </c>
    </row>
    <row r="23" spans="1:35" x14ac:dyDescent="0.15">
      <c r="A23" t="str">
        <f t="shared" si="1"/>
        <v>tank</v>
      </c>
      <c r="B23" t="str">
        <f t="shared" si="2"/>
        <v>战士</v>
      </c>
      <c r="C23">
        <f t="shared" si="3"/>
        <v>0</v>
      </c>
      <c r="D23">
        <v>2</v>
      </c>
      <c r="E23">
        <v>0</v>
      </c>
      <c r="F23">
        <f t="shared" si="4"/>
        <v>0.9</v>
      </c>
      <c r="H23" t="str">
        <f>_xlfn.XLOOKUP(O23,共鸣关系设定!$B:$B,共鸣关系设定!$E:$E)</f>
        <v>贝希摩斯</v>
      </c>
      <c r="I23" t="str">
        <f>_xlfn.XLOOKUP(P23,共鸣关系设定!$B:$B,共鸣关系设定!$E:$E)</f>
        <v>迦楼罗</v>
      </c>
      <c r="J23">
        <f>_xlfn.XLOOKUP(Q23,共鸣关系设定!$B:$B,共鸣关系设定!$E:$E)</f>
        <v>0</v>
      </c>
      <c r="K23">
        <f t="shared" si="5"/>
        <v>8050</v>
      </c>
      <c r="L23">
        <f t="shared" si="6"/>
        <v>0.8</v>
      </c>
      <c r="M23" t="str" cm="1">
        <f t="array" ref="M23">[1]!LKnum(H23:J23)</f>
        <v>{贝希摩斯|迦楼罗}</v>
      </c>
      <c r="N23">
        <v>3000067</v>
      </c>
      <c r="O23">
        <v>4036</v>
      </c>
      <c r="P23">
        <v>4014</v>
      </c>
      <c r="T23">
        <v>2003</v>
      </c>
      <c r="U23">
        <v>2</v>
      </c>
      <c r="V23" t="str">
        <f t="shared" si="0"/>
        <v>tank</v>
      </c>
      <c r="AB23" t="str">
        <v>辅助</v>
      </c>
      <c r="AC23" t="str">
        <v>辅助</v>
      </c>
      <c r="AD23" t="str">
        <v>战士</v>
      </c>
      <c r="AE23">
        <v>2</v>
      </c>
      <c r="AF23" t="str">
        <f t="shared" si="7"/>
        <v>防御</v>
      </c>
    </row>
    <row r="24" spans="1:35" x14ac:dyDescent="0.15">
      <c r="A24" t="str">
        <f t="shared" si="1"/>
        <v>tank</v>
      </c>
      <c r="B24" t="str">
        <f t="shared" si="2"/>
        <v>战士</v>
      </c>
      <c r="C24">
        <f t="shared" si="3"/>
        <v>0</v>
      </c>
      <c r="D24">
        <v>2</v>
      </c>
      <c r="E24">
        <v>0</v>
      </c>
      <c r="F24">
        <f t="shared" si="4"/>
        <v>0.45</v>
      </c>
      <c r="H24" t="str">
        <f>_xlfn.XLOOKUP(O24,共鸣关系设定!$B:$B,共鸣关系设定!$E:$E)</f>
        <v>古树精</v>
      </c>
      <c r="I24" t="str">
        <f>_xlfn.XLOOKUP(P24,共鸣关系设定!$B:$B,共鸣关系设定!$E:$E)</f>
        <v>独角兽</v>
      </c>
      <c r="J24">
        <f>_xlfn.XLOOKUP(Q24,共鸣关系设定!$B:$B,共鸣关系设定!$E:$E)</f>
        <v>0</v>
      </c>
      <c r="K24">
        <f t="shared" si="5"/>
        <v>6028</v>
      </c>
      <c r="L24">
        <v>0.4</v>
      </c>
      <c r="M24" t="str" cm="1">
        <f t="array" ref="M24">[1]!LKnum(H24:J24)</f>
        <v>{古树精|独角兽}</v>
      </c>
      <c r="N24">
        <v>3000070</v>
      </c>
      <c r="O24">
        <v>3015</v>
      </c>
      <c r="P24">
        <v>3013</v>
      </c>
      <c r="T24">
        <v>2004</v>
      </c>
      <c r="U24">
        <v>4</v>
      </c>
      <c r="V24" t="str">
        <f t="shared" si="0"/>
        <v>输出</v>
      </c>
      <c r="AB24" t="str">
        <v>辅助</v>
      </c>
      <c r="AC24" t="str">
        <v>辅助</v>
      </c>
      <c r="AD24" t="str">
        <v>输出</v>
      </c>
      <c r="AE24">
        <v>1</v>
      </c>
      <c r="AF24" t="str">
        <f t="shared" si="7"/>
        <v>攻击</v>
      </c>
    </row>
    <row r="25" spans="1:35" x14ac:dyDescent="0.15">
      <c r="A25" t="str">
        <f t="shared" si="1"/>
        <v>tank</v>
      </c>
      <c r="B25" t="str">
        <f t="shared" si="2"/>
        <v>辅助</v>
      </c>
      <c r="C25">
        <f t="shared" si="3"/>
        <v>0</v>
      </c>
      <c r="D25">
        <v>3</v>
      </c>
      <c r="E25">
        <v>0</v>
      </c>
      <c r="F25">
        <f t="shared" si="4"/>
        <v>0.45</v>
      </c>
      <c r="H25" t="str">
        <f>_xlfn.XLOOKUP(O25,共鸣关系设定!$B:$B,共鸣关系设定!$E:$E)</f>
        <v>大恶魔</v>
      </c>
      <c r="I25" t="str">
        <f>_xlfn.XLOOKUP(P25,共鸣关系设定!$B:$B,共鸣关系设定!$E:$E)</f>
        <v>眼魔</v>
      </c>
      <c r="J25">
        <f>_xlfn.XLOOKUP(Q25,共鸣关系设定!$B:$B,共鸣关系设定!$E:$E)</f>
        <v>0</v>
      </c>
      <c r="K25">
        <f t="shared" si="5"/>
        <v>5006</v>
      </c>
      <c r="L25">
        <v>0.4</v>
      </c>
      <c r="M25" t="str" cm="1">
        <f t="array" ref="M25">[1]!LKnum(H25:J25)</f>
        <v>{大恶魔|眼魔}</v>
      </c>
      <c r="N25">
        <v>3000073</v>
      </c>
      <c r="O25">
        <v>3000</v>
      </c>
      <c r="P25">
        <v>2006</v>
      </c>
      <c r="T25">
        <v>2005</v>
      </c>
      <c r="U25">
        <v>2</v>
      </c>
      <c r="V25" t="str">
        <f t="shared" si="0"/>
        <v>tank</v>
      </c>
      <c r="AB25" t="str">
        <v>tank</v>
      </c>
      <c r="AC25" t="str">
        <v>辅助</v>
      </c>
      <c r="AD25" t="str">
        <v>战士</v>
      </c>
      <c r="AE25">
        <v>1</v>
      </c>
      <c r="AF25" t="str">
        <f t="shared" si="7"/>
        <v>攻击</v>
      </c>
    </row>
    <row r="26" spans="1:35" x14ac:dyDescent="0.15">
      <c r="A26" t="str">
        <f t="shared" si="1"/>
        <v>输出</v>
      </c>
      <c r="B26" t="str">
        <f t="shared" si="2"/>
        <v>输出</v>
      </c>
      <c r="C26" t="str">
        <f t="shared" si="3"/>
        <v>输出</v>
      </c>
      <c r="D26">
        <v>1</v>
      </c>
      <c r="E26">
        <v>0</v>
      </c>
      <c r="F26">
        <f t="shared" si="4"/>
        <v>0.7</v>
      </c>
      <c r="H26" t="str">
        <f>_xlfn.XLOOKUP(O26,共鸣关系设定!$B:$B,共鸣关系设定!$E:$E)</f>
        <v>辉光</v>
      </c>
      <c r="I26" t="str">
        <f>_xlfn.XLOOKUP(P26,共鸣关系设定!$B:$B,共鸣关系设定!$E:$E)</f>
        <v>般若</v>
      </c>
      <c r="J26" t="str">
        <f>_xlfn.XLOOKUP(Q26,共鸣关系设定!$B:$B,共鸣关系设定!$E:$E)</f>
        <v>姑获鸟</v>
      </c>
      <c r="K26">
        <f t="shared" si="5"/>
        <v>8023</v>
      </c>
      <c r="L26">
        <v>0.6</v>
      </c>
      <c r="M26" t="str" cm="1">
        <f t="array" ref="M26">[1]!LKnum(H26:J26)</f>
        <v>{辉光|般若|姑获鸟}</v>
      </c>
      <c r="N26">
        <v>3000076</v>
      </c>
      <c r="O26">
        <v>3009</v>
      </c>
      <c r="P26">
        <v>3004</v>
      </c>
      <c r="Q26">
        <v>2010</v>
      </c>
      <c r="T26">
        <v>2006</v>
      </c>
      <c r="U26">
        <v>3</v>
      </c>
      <c r="V26" t="str">
        <f t="shared" si="0"/>
        <v>辅助</v>
      </c>
      <c r="AB26" t="str">
        <v>输出</v>
      </c>
      <c r="AC26" t="str">
        <v>输出</v>
      </c>
      <c r="AD26" t="str">
        <v>tank</v>
      </c>
      <c r="AE26">
        <v>1</v>
      </c>
      <c r="AF26" t="str">
        <f t="shared" si="7"/>
        <v>攻击</v>
      </c>
    </row>
    <row r="27" spans="1:35" x14ac:dyDescent="0.15">
      <c r="A27" t="str">
        <f t="shared" si="1"/>
        <v>战士</v>
      </c>
      <c r="B27" t="str">
        <f t="shared" si="2"/>
        <v>tank</v>
      </c>
      <c r="C27">
        <f t="shared" si="3"/>
        <v>0</v>
      </c>
      <c r="D27">
        <v>3</v>
      </c>
      <c r="E27">
        <v>0</v>
      </c>
      <c r="F27">
        <f t="shared" si="4"/>
        <v>0.45</v>
      </c>
      <c r="H27" t="str">
        <f>_xlfn.XLOOKUP(O27,共鸣关系设定!$B:$B,共鸣关系设定!$E:$E)</f>
        <v>吸血鬼</v>
      </c>
      <c r="I27" t="str">
        <f>_xlfn.XLOOKUP(P27,共鸣关系设定!$B:$B,共鸣关系设定!$E:$E)</f>
        <v>狼人</v>
      </c>
      <c r="J27">
        <f>_xlfn.XLOOKUP(Q27,共鸣关系设定!$B:$B,共鸣关系设定!$E:$E)</f>
        <v>0</v>
      </c>
      <c r="K27">
        <f t="shared" si="5"/>
        <v>4027</v>
      </c>
      <c r="L27">
        <f t="shared" si="6"/>
        <v>0.4</v>
      </c>
      <c r="M27" t="str" cm="1">
        <f t="array" ref="M27">[1]!LKnum(H27:J27)</f>
        <v>{吸血鬼|狼人}</v>
      </c>
      <c r="O27">
        <v>2015</v>
      </c>
      <c r="P27">
        <v>2012</v>
      </c>
      <c r="T27">
        <v>2007</v>
      </c>
      <c r="U27">
        <v>1</v>
      </c>
      <c r="V27" t="str">
        <f t="shared" si="0"/>
        <v>战士</v>
      </c>
      <c r="AB27" t="str">
        <v>战士</v>
      </c>
      <c r="AC27" t="str">
        <v>战士</v>
      </c>
      <c r="AD27">
        <v>0</v>
      </c>
      <c r="AE27">
        <v>2</v>
      </c>
      <c r="AF27" t="str">
        <f t="shared" si="7"/>
        <v>防御</v>
      </c>
    </row>
    <row r="28" spans="1:35" x14ac:dyDescent="0.15">
      <c r="A28" t="str">
        <f t="shared" si="1"/>
        <v>输出</v>
      </c>
      <c r="B28" t="str">
        <f t="shared" si="2"/>
        <v>输出</v>
      </c>
      <c r="C28">
        <f t="shared" si="3"/>
        <v>0</v>
      </c>
      <c r="D28">
        <v>1</v>
      </c>
      <c r="E28">
        <v>0</v>
      </c>
      <c r="F28">
        <f t="shared" si="4"/>
        <v>0.7</v>
      </c>
      <c r="H28" t="str">
        <f>_xlfn.XLOOKUP(O28,共鸣关系设定!$B:$B,共鸣关系设定!$E:$E)</f>
        <v>狮鹫</v>
      </c>
      <c r="I28" t="str">
        <f>_xlfn.XLOOKUP(P28,共鸣关系设定!$B:$B,共鸣关系设定!$E:$E)</f>
        <v>佩利冬</v>
      </c>
      <c r="J28">
        <f>_xlfn.XLOOKUP(Q28,共鸣关系设定!$B:$B,共鸣关系设定!$E:$E)</f>
        <v>0</v>
      </c>
      <c r="K28">
        <f t="shared" si="5"/>
        <v>6033</v>
      </c>
      <c r="L28">
        <f t="shared" si="6"/>
        <v>0.6</v>
      </c>
      <c r="M28" t="str" cm="1">
        <f t="array" ref="M28">[1]!LKnum(H28:J28)</f>
        <v>{狮鹫|佩利冬}</v>
      </c>
      <c r="O28">
        <v>3017</v>
      </c>
      <c r="P28">
        <v>3016</v>
      </c>
      <c r="T28">
        <v>2008</v>
      </c>
      <c r="U28">
        <v>2</v>
      </c>
      <c r="V28" t="str">
        <f t="shared" si="0"/>
        <v>tank</v>
      </c>
      <c r="AB28" t="str">
        <v>tank</v>
      </c>
      <c r="AC28" t="str">
        <v>tank</v>
      </c>
      <c r="AD28" t="str">
        <v>tank</v>
      </c>
      <c r="AE28">
        <v>3</v>
      </c>
      <c r="AF28" t="str">
        <f t="shared" si="7"/>
        <v>血量</v>
      </c>
    </row>
    <row r="29" spans="1:35" x14ac:dyDescent="0.15">
      <c r="A29" t="str">
        <f t="shared" si="1"/>
        <v>tank</v>
      </c>
      <c r="B29" t="str">
        <f t="shared" si="2"/>
        <v>战士</v>
      </c>
      <c r="C29" t="str">
        <f t="shared" si="3"/>
        <v>战士</v>
      </c>
      <c r="D29">
        <v>3</v>
      </c>
      <c r="E29">
        <v>6</v>
      </c>
      <c r="F29">
        <f t="shared" si="4"/>
        <v>1.1499999999999999</v>
      </c>
      <c r="H29" t="str">
        <f>_xlfn.XLOOKUP(O29,共鸣关系设定!$B:$B,共鸣关系设定!$E:$E)</f>
        <v>新英雄1</v>
      </c>
      <c r="I29" t="str">
        <f>_xlfn.XLOOKUP(P29,共鸣关系设定!$B:$B,共鸣关系设定!$E:$E)</f>
        <v>鲜血女王</v>
      </c>
      <c r="J29" t="str">
        <f>_xlfn.XLOOKUP(Q29,共鸣关系设定!$B:$B,共鸣关系设定!$E:$E)</f>
        <v>夜叉</v>
      </c>
      <c r="K29">
        <f t="shared" si="5"/>
        <v>12084</v>
      </c>
      <c r="L29">
        <f t="shared" si="6"/>
        <v>1.2</v>
      </c>
      <c r="M29" t="str" cm="1">
        <f t="array" ref="M29">[1]!LKnum(H29:J29)</f>
        <v>{新英雄1|鲜血女王|夜叉}</v>
      </c>
      <c r="O29">
        <v>4041</v>
      </c>
      <c r="P29">
        <v>4024</v>
      </c>
      <c r="Q29">
        <v>4019</v>
      </c>
      <c r="T29">
        <v>2009</v>
      </c>
      <c r="U29">
        <v>1</v>
      </c>
      <c r="V29" t="str">
        <f t="shared" si="0"/>
        <v>战士</v>
      </c>
      <c r="AB29" t="str">
        <v>战士</v>
      </c>
      <c r="AC29" t="str">
        <v>战士</v>
      </c>
      <c r="AD29" t="str">
        <v>tank</v>
      </c>
      <c r="AE29">
        <v>3</v>
      </c>
      <c r="AF29" t="str">
        <f t="shared" si="7"/>
        <v>血量</v>
      </c>
    </row>
    <row r="30" spans="1:35" x14ac:dyDescent="0.15">
      <c r="A30" t="str">
        <f t="shared" si="1"/>
        <v>输出</v>
      </c>
      <c r="B30" t="str">
        <f t="shared" si="2"/>
        <v>tank</v>
      </c>
      <c r="C30" t="str">
        <f t="shared" si="3"/>
        <v>tank</v>
      </c>
      <c r="D30">
        <v>2</v>
      </c>
      <c r="E30">
        <v>5</v>
      </c>
      <c r="F30">
        <f t="shared" si="4"/>
        <v>1.1499999999999999</v>
      </c>
      <c r="H30" t="str">
        <f>_xlfn.XLOOKUP(O30,共鸣关系设定!$B:$B,共鸣关系设定!$E:$E)</f>
        <v>新英雄2</v>
      </c>
      <c r="I30" t="str">
        <f>_xlfn.XLOOKUP(P30,共鸣关系设定!$B:$B,共鸣关系设定!$E:$E)</f>
        <v>贝希摩斯</v>
      </c>
      <c r="J30" t="str">
        <f>_xlfn.XLOOKUP(Q30,共鸣关系设定!$B:$B,共鸣关系设定!$E:$E)</f>
        <v>火焰邪魔</v>
      </c>
      <c r="K30">
        <f t="shared" si="5"/>
        <v>12080</v>
      </c>
      <c r="L30">
        <f t="shared" si="6"/>
        <v>1.2</v>
      </c>
      <c r="M30" t="str" cm="1">
        <f t="array" ref="M30">[1]!LKnum(H30:J30)</f>
        <v>{新英雄2|贝希摩斯|火焰邪魔}</v>
      </c>
      <c r="O30">
        <v>4042</v>
      </c>
      <c r="P30">
        <v>4036</v>
      </c>
      <c r="Q30">
        <v>4002</v>
      </c>
      <c r="T30">
        <v>2010</v>
      </c>
      <c r="U30">
        <v>4</v>
      </c>
      <c r="V30" t="str">
        <f t="shared" si="0"/>
        <v>输出</v>
      </c>
      <c r="AB30" t="str">
        <v>输出</v>
      </c>
      <c r="AC30" t="str">
        <v>输出</v>
      </c>
      <c r="AD30">
        <v>0</v>
      </c>
      <c r="AE30">
        <v>1</v>
      </c>
      <c r="AF30" t="str">
        <f t="shared" si="7"/>
        <v>攻击</v>
      </c>
    </row>
    <row r="31" spans="1:35" x14ac:dyDescent="0.15">
      <c r="A31" t="str">
        <f t="shared" si="1"/>
        <v>tank</v>
      </c>
      <c r="B31" t="str">
        <f t="shared" si="2"/>
        <v>输出</v>
      </c>
      <c r="C31" t="str">
        <f t="shared" si="3"/>
        <v>tank</v>
      </c>
      <c r="D31">
        <v>2</v>
      </c>
      <c r="E31">
        <v>5</v>
      </c>
      <c r="F31">
        <f t="shared" si="4"/>
        <v>1.1499999999999999</v>
      </c>
      <c r="H31" t="str">
        <f>_xlfn.XLOOKUP(O31,共鸣关系设定!$B:$B,共鸣关系设定!$E:$E)</f>
        <v>新英雄1</v>
      </c>
      <c r="I31" t="str">
        <f>_xlfn.XLOOKUP(P31,共鸣关系设定!$B:$B,共鸣关系设定!$E:$E)</f>
        <v>阿努比斯</v>
      </c>
      <c r="J31" t="str">
        <f>_xlfn.XLOOKUP(Q31,共鸣关系设定!$B:$B,共鸣关系设定!$E:$E)</f>
        <v>利维坦</v>
      </c>
      <c r="K31">
        <f t="shared" si="5"/>
        <v>12071</v>
      </c>
      <c r="L31">
        <f t="shared" si="6"/>
        <v>1.2</v>
      </c>
      <c r="M31" t="str" cm="1">
        <f t="array" ref="M31">[1]!LKnum(H31:J31)</f>
        <v>{新英雄1|阿努比斯|利维坦}</v>
      </c>
      <c r="O31">
        <v>4041</v>
      </c>
      <c r="P31">
        <v>4023</v>
      </c>
      <c r="Q31">
        <v>4007</v>
      </c>
      <c r="T31">
        <v>2011</v>
      </c>
      <c r="U31">
        <v>1</v>
      </c>
      <c r="V31" t="str">
        <f t="shared" si="0"/>
        <v>战士</v>
      </c>
      <c r="AB31" t="str">
        <v>辅助</v>
      </c>
      <c r="AC31" t="str">
        <v>tank</v>
      </c>
      <c r="AD31">
        <v>0</v>
      </c>
      <c r="AE31">
        <v>2</v>
      </c>
      <c r="AF31" t="str">
        <f t="shared" si="7"/>
        <v>防御</v>
      </c>
    </row>
    <row r="32" spans="1:35" x14ac:dyDescent="0.15">
      <c r="A32" t="str">
        <f t="shared" si="1"/>
        <v>输出</v>
      </c>
      <c r="B32" t="str">
        <f t="shared" si="2"/>
        <v>战士</v>
      </c>
      <c r="C32" t="str">
        <f t="shared" si="3"/>
        <v>输出</v>
      </c>
      <c r="D32">
        <v>1</v>
      </c>
      <c r="E32">
        <v>4</v>
      </c>
      <c r="F32">
        <f t="shared" si="4"/>
        <v>1.1499999999999999</v>
      </c>
      <c r="H32" t="str">
        <f>_xlfn.XLOOKUP(O32,共鸣关系设定!$B:$B,共鸣关系设定!$E:$E)</f>
        <v>新英雄2</v>
      </c>
      <c r="I32" t="str">
        <f>_xlfn.XLOOKUP(P32,共鸣关系设定!$B:$B,共鸣关系设定!$E:$E)</f>
        <v>薇薇安</v>
      </c>
      <c r="J32" t="str">
        <f>_xlfn.XLOOKUP(Q32,共鸣关系设定!$B:$B,共鸣关系设定!$E:$E)</f>
        <v>巴哈姆特</v>
      </c>
      <c r="K32">
        <f t="shared" si="5"/>
        <v>12093</v>
      </c>
      <c r="L32">
        <f t="shared" si="6"/>
        <v>1.2</v>
      </c>
      <c r="M32" t="str" cm="1">
        <f t="array" ref="M32">[1]!LKnum(H32:J32)</f>
        <v>{新英雄2|薇薇安|巴哈姆特}</v>
      </c>
      <c r="O32">
        <v>4042</v>
      </c>
      <c r="P32">
        <v>4035</v>
      </c>
      <c r="Q32">
        <v>4016</v>
      </c>
      <c r="T32">
        <v>2012</v>
      </c>
      <c r="U32">
        <v>2</v>
      </c>
      <c r="V32" t="str">
        <f t="shared" si="0"/>
        <v>tank</v>
      </c>
      <c r="AB32" t="str">
        <v>tank</v>
      </c>
      <c r="AC32" t="str">
        <v>战士</v>
      </c>
      <c r="AD32">
        <v>0</v>
      </c>
      <c r="AE32">
        <v>2</v>
      </c>
      <c r="AF32" t="str">
        <f t="shared" si="7"/>
        <v>防御</v>
      </c>
    </row>
    <row r="33" spans="1:32" x14ac:dyDescent="0.15">
      <c r="A33" t="str">
        <f t="shared" si="1"/>
        <v>辅助</v>
      </c>
      <c r="B33" t="str">
        <f t="shared" si="2"/>
        <v>战士</v>
      </c>
      <c r="C33" t="str">
        <f t="shared" si="3"/>
        <v>战士</v>
      </c>
      <c r="D33" s="3">
        <v>1</v>
      </c>
      <c r="E33">
        <v>5</v>
      </c>
      <c r="F33">
        <f t="shared" si="4"/>
        <v>1.1499999999999999</v>
      </c>
      <c r="H33" t="str">
        <f>_xlfn.XLOOKUP(O33,共鸣关系设定!$B:$B,共鸣关系设定!$E:$E)</f>
        <v>绝对零度</v>
      </c>
      <c r="I33" t="str">
        <f>_xlfn.XLOOKUP(P33,共鸣关系设定!$B:$B,共鸣关系设定!$E:$E)</f>
        <v>灵魂收割者</v>
      </c>
      <c r="J33" t="str">
        <f>_xlfn.XLOOKUP(Q33,共鸣关系设定!$B:$B,共鸣关系设定!$E:$E)</f>
        <v>刻耳柏洛斯</v>
      </c>
      <c r="K33">
        <f t="shared" si="5"/>
        <v>12057</v>
      </c>
      <c r="L33">
        <f t="shared" si="6"/>
        <v>1.2</v>
      </c>
      <c r="M33" t="str" cm="1">
        <f t="array" ref="M33">[1]!LKnum(H33:J33)</f>
        <v>{绝对零度|灵魂收割者|刻耳柏洛斯}</v>
      </c>
      <c r="O33">
        <v>4031</v>
      </c>
      <c r="P33">
        <v>4026</v>
      </c>
      <c r="Q33">
        <v>4000</v>
      </c>
      <c r="T33">
        <v>2013</v>
      </c>
      <c r="U33">
        <v>2</v>
      </c>
      <c r="V33" t="str">
        <f t="shared" si="0"/>
        <v>tank</v>
      </c>
      <c r="AB33" t="str">
        <v>输出</v>
      </c>
      <c r="AC33" t="str">
        <v>输出</v>
      </c>
      <c r="AD33" t="str">
        <v>输出</v>
      </c>
      <c r="AE33">
        <v>1</v>
      </c>
      <c r="AF33" t="str">
        <f t="shared" si="7"/>
        <v>攻击</v>
      </c>
    </row>
    <row r="34" spans="1:32" x14ac:dyDescent="0.15">
      <c r="A34" t="str">
        <f t="shared" si="1"/>
        <v>tank</v>
      </c>
      <c r="B34" t="str">
        <f t="shared" si="2"/>
        <v>战士</v>
      </c>
      <c r="C34" t="str">
        <f t="shared" si="3"/>
        <v>tank</v>
      </c>
      <c r="D34">
        <v>3</v>
      </c>
      <c r="E34">
        <v>6</v>
      </c>
      <c r="F34">
        <f t="shared" si="4"/>
        <v>1.1499999999999999</v>
      </c>
      <c r="H34" t="str">
        <f>_xlfn.XLOOKUP(O34,共鸣关系设定!$B:$B,共鸣关系设定!$E:$E)</f>
        <v>半神木乃伊</v>
      </c>
      <c r="I34" t="str">
        <f>_xlfn.XLOOKUP(P34,共鸣关系设定!$B:$B,共鸣关系设定!$E:$E)</f>
        <v>迦楼罗</v>
      </c>
      <c r="J34" t="str">
        <f>_xlfn.XLOOKUP(Q34,共鸣关系设定!$B:$B,共鸣关系设定!$E:$E)</f>
        <v>恶魔领主</v>
      </c>
      <c r="K34">
        <f t="shared" si="5"/>
        <v>12045</v>
      </c>
      <c r="L34">
        <f t="shared" si="6"/>
        <v>1.2</v>
      </c>
      <c r="M34" t="str" cm="1">
        <f t="array" ref="M34">[1]!LKnum(H34:J34)</f>
        <v>{半神木乃伊|迦楼罗|恶魔领主}</v>
      </c>
      <c r="O34">
        <v>4027</v>
      </c>
      <c r="P34">
        <v>4014</v>
      </c>
      <c r="Q34">
        <v>4004</v>
      </c>
      <c r="T34">
        <v>2014</v>
      </c>
      <c r="U34">
        <v>1</v>
      </c>
      <c r="V34" t="str">
        <f t="shared" ref="V34:V65" si="8">_xlfn.XLOOKUP(U34,W:W,X:X)</f>
        <v>战士</v>
      </c>
      <c r="AB34" t="str">
        <v>战士</v>
      </c>
      <c r="AC34" t="str">
        <v>战士</v>
      </c>
      <c r="AD34" t="str">
        <v>战士</v>
      </c>
      <c r="AE34">
        <v>2</v>
      </c>
      <c r="AF34" t="str">
        <f t="shared" si="7"/>
        <v>防御</v>
      </c>
    </row>
    <row r="35" spans="1:32" x14ac:dyDescent="0.15">
      <c r="A35" t="str">
        <f t="shared" si="1"/>
        <v>tank</v>
      </c>
      <c r="B35" t="str">
        <f t="shared" si="2"/>
        <v>输出</v>
      </c>
      <c r="C35" t="str">
        <f t="shared" si="3"/>
        <v>输出</v>
      </c>
      <c r="D35">
        <v>1</v>
      </c>
      <c r="E35">
        <v>4</v>
      </c>
      <c r="F35">
        <f t="shared" si="4"/>
        <v>1.1499999999999999</v>
      </c>
      <c r="H35" t="str">
        <f>_xlfn.XLOOKUP(O35,共鸣关系设定!$B:$B,共鸣关系设定!$E:$E)</f>
        <v>霜巨人</v>
      </c>
      <c r="I35" t="str">
        <f>_xlfn.XLOOKUP(P35,共鸣关系设定!$B:$B,共鸣关系设定!$E:$E)</f>
        <v>八岐大蛇</v>
      </c>
      <c r="J35" t="str">
        <f>_xlfn.XLOOKUP(Q35,共鸣关系设定!$B:$B,共鸣关系设定!$E:$E)</f>
        <v>塞壬</v>
      </c>
      <c r="K35">
        <f t="shared" si="5"/>
        <v>12042</v>
      </c>
      <c r="L35">
        <f t="shared" si="6"/>
        <v>1.2</v>
      </c>
      <c r="M35" t="str" cm="1">
        <f t="array" ref="M35">[1]!LKnum(H35:J35)</f>
        <v>{霜巨人|八岐大蛇|塞壬}</v>
      </c>
      <c r="O35">
        <v>4028</v>
      </c>
      <c r="P35">
        <v>4009</v>
      </c>
      <c r="Q35">
        <v>4005</v>
      </c>
      <c r="T35">
        <v>2015</v>
      </c>
      <c r="U35">
        <v>1</v>
      </c>
      <c r="V35" t="str">
        <f t="shared" si="8"/>
        <v>战士</v>
      </c>
      <c r="AB35" t="str">
        <v>tank</v>
      </c>
      <c r="AC35" t="str">
        <v>辅助</v>
      </c>
      <c r="AD35">
        <v>0</v>
      </c>
      <c r="AE35">
        <v>3</v>
      </c>
      <c r="AF35" t="str">
        <f t="shared" si="7"/>
        <v>血量</v>
      </c>
    </row>
    <row r="36" spans="1:32" x14ac:dyDescent="0.15">
      <c r="A36" t="str">
        <f t="shared" si="1"/>
        <v>战士</v>
      </c>
      <c r="B36" t="str">
        <f t="shared" si="2"/>
        <v>战士</v>
      </c>
      <c r="C36" t="str">
        <f t="shared" si="3"/>
        <v>输出</v>
      </c>
      <c r="D36">
        <v>2</v>
      </c>
      <c r="E36">
        <v>5</v>
      </c>
      <c r="F36">
        <f t="shared" si="4"/>
        <v>1.1499999999999999</v>
      </c>
      <c r="H36" t="str">
        <f>_xlfn.XLOOKUP(O36,共鸣关系设定!$B:$B,共鸣关系设定!$E:$E)</f>
        <v>鲜血女王</v>
      </c>
      <c r="I36" t="str">
        <f>_xlfn.XLOOKUP(P36,共鸣关系设定!$B:$B,共鸣关系设定!$E:$E)</f>
        <v>大天狗</v>
      </c>
      <c r="J36" t="str">
        <f>_xlfn.XLOOKUP(Q36,共鸣关系设定!$B:$B,共鸣关系设定!$E:$E)</f>
        <v>美杜莎</v>
      </c>
      <c r="K36">
        <f t="shared" si="5"/>
        <v>12042</v>
      </c>
      <c r="L36">
        <f t="shared" si="6"/>
        <v>1.2</v>
      </c>
      <c r="M36" t="str" cm="1">
        <f t="array" ref="M36">[1]!LKnum(H36:J36)</f>
        <v>{鲜血女王|大天狗|美杜莎}</v>
      </c>
      <c r="O36">
        <v>4024</v>
      </c>
      <c r="P36">
        <v>4012</v>
      </c>
      <c r="Q36">
        <v>4006</v>
      </c>
      <c r="T36">
        <v>2016</v>
      </c>
      <c r="U36">
        <v>1</v>
      </c>
      <c r="V36" t="str">
        <f t="shared" si="8"/>
        <v>战士</v>
      </c>
      <c r="AB36" t="str">
        <v>战士</v>
      </c>
      <c r="AC36" t="str">
        <v>tank</v>
      </c>
      <c r="AD36">
        <v>0</v>
      </c>
      <c r="AE36">
        <v>3</v>
      </c>
      <c r="AF36" t="str">
        <f t="shared" si="7"/>
        <v>血量</v>
      </c>
    </row>
    <row r="37" spans="1:32" x14ac:dyDescent="0.15">
      <c r="A37" t="str">
        <f t="shared" si="1"/>
        <v>tank</v>
      </c>
      <c r="B37" t="str">
        <f t="shared" si="2"/>
        <v>输出</v>
      </c>
      <c r="C37" t="str">
        <f t="shared" si="3"/>
        <v>tank</v>
      </c>
      <c r="D37">
        <v>2</v>
      </c>
      <c r="E37">
        <v>5</v>
      </c>
      <c r="F37">
        <f t="shared" si="4"/>
        <v>1.1499999999999999</v>
      </c>
      <c r="H37" t="str">
        <f>_xlfn.XLOOKUP(O37,共鸣关系设定!$B:$B,共鸣关系设定!$E:$E)</f>
        <v>刑天</v>
      </c>
      <c r="I37" t="str">
        <f>_xlfn.XLOOKUP(P37,共鸣关系设定!$B:$B,共鸣关系设定!$E:$E)</f>
        <v>美杜莎</v>
      </c>
      <c r="J37" t="str">
        <f>_xlfn.XLOOKUP(Q37,共鸣关系设定!$B:$B,共鸣关系设定!$E:$E)</f>
        <v>火焰邪魔</v>
      </c>
      <c r="K37">
        <f t="shared" si="5"/>
        <v>12048</v>
      </c>
      <c r="L37">
        <f t="shared" si="6"/>
        <v>1.2</v>
      </c>
      <c r="M37" t="str" cm="1">
        <f t="array" ref="M37">[1]!LKnum(H37:J37)</f>
        <v>{刑天|美杜莎|火焰邪魔}</v>
      </c>
      <c r="O37">
        <v>4040</v>
      </c>
      <c r="P37">
        <v>4006</v>
      </c>
      <c r="Q37">
        <v>4002</v>
      </c>
      <c r="T37">
        <v>2017</v>
      </c>
      <c r="U37">
        <v>3</v>
      </c>
      <c r="V37" t="str">
        <f t="shared" si="8"/>
        <v>辅助</v>
      </c>
      <c r="AB37" t="str">
        <v>tank</v>
      </c>
      <c r="AC37" t="str">
        <v>战士</v>
      </c>
      <c r="AD37" t="str">
        <v>战士</v>
      </c>
      <c r="AE37">
        <v>3</v>
      </c>
      <c r="AF37" t="str">
        <f t="shared" si="7"/>
        <v>血量</v>
      </c>
    </row>
    <row r="38" spans="1:32" x14ac:dyDescent="0.15">
      <c r="A38" t="str">
        <f t="shared" ref="A38:A69" si="9">_xlfn.XLOOKUP(O38,$T:$T,$V:$V)</f>
        <v>tank</v>
      </c>
      <c r="B38" t="str">
        <f t="shared" ref="B38:B69" si="10">_xlfn.XLOOKUP(P38,$T:$T,$V:$V)</f>
        <v>输出</v>
      </c>
      <c r="C38" t="str">
        <f t="shared" ref="C38:C69" si="11">_xlfn.XLOOKUP(Q38,$T:$T,$V:$V)</f>
        <v>输出</v>
      </c>
      <c r="D38">
        <v>1</v>
      </c>
      <c r="E38">
        <v>4</v>
      </c>
      <c r="F38">
        <f t="shared" si="4"/>
        <v>1.1499999999999999</v>
      </c>
      <c r="H38" t="str">
        <f>_xlfn.XLOOKUP(O38,共鸣关系设定!$B:$B,共鸣关系设定!$E:$E)</f>
        <v>半神木乃伊</v>
      </c>
      <c r="I38" t="str">
        <f>_xlfn.XLOOKUP(P38,共鸣关系设定!$B:$B,共鸣关系设定!$E:$E)</f>
        <v>阿努比斯</v>
      </c>
      <c r="J38" t="str">
        <f>_xlfn.XLOOKUP(Q38,共鸣关系设定!$B:$B,共鸣关系设定!$E:$E)</f>
        <v>美杜莎</v>
      </c>
      <c r="K38">
        <f t="shared" si="5"/>
        <v>12056</v>
      </c>
      <c r="L38">
        <f t="shared" si="6"/>
        <v>1.2</v>
      </c>
      <c r="M38" t="str" cm="1">
        <f t="array" ref="M38">[1]!LKnum(H38:J38)</f>
        <v>{半神木乃伊|阿努比斯|美杜莎}</v>
      </c>
      <c r="O38">
        <v>4027</v>
      </c>
      <c r="P38">
        <v>4023</v>
      </c>
      <c r="Q38">
        <v>4006</v>
      </c>
      <c r="T38">
        <v>2018</v>
      </c>
      <c r="U38">
        <v>2</v>
      </c>
      <c r="V38" t="str">
        <f t="shared" si="8"/>
        <v>tank</v>
      </c>
      <c r="AB38" t="str">
        <v>输出</v>
      </c>
      <c r="AC38" t="str">
        <v>tank</v>
      </c>
      <c r="AD38" t="str">
        <v>tank</v>
      </c>
      <c r="AE38">
        <v>2</v>
      </c>
      <c r="AF38" t="str">
        <f t="shared" si="7"/>
        <v>防御</v>
      </c>
    </row>
    <row r="39" spans="1:32" x14ac:dyDescent="0.15">
      <c r="A39" t="str">
        <f t="shared" si="9"/>
        <v>战士</v>
      </c>
      <c r="B39" t="str">
        <f t="shared" si="10"/>
        <v>输出</v>
      </c>
      <c r="C39" t="str">
        <f t="shared" si="11"/>
        <v>输出</v>
      </c>
      <c r="D39">
        <v>1</v>
      </c>
      <c r="E39">
        <v>4</v>
      </c>
      <c r="F39">
        <f t="shared" si="4"/>
        <v>1.1499999999999999</v>
      </c>
      <c r="H39" t="str">
        <f>_xlfn.XLOOKUP(O39,共鸣关系设定!$B:$B,共鸣关系设定!$E:$E)</f>
        <v>罗刹</v>
      </c>
      <c r="I39" t="str">
        <f>_xlfn.XLOOKUP(P39,共鸣关系设定!$B:$B,共鸣关系设定!$E:$E)</f>
        <v>巴哈姆特</v>
      </c>
      <c r="J39" t="str">
        <f>_xlfn.XLOOKUP(Q39,共鸣关系设定!$B:$B,共鸣关系设定!$E:$E)</f>
        <v>塞壬</v>
      </c>
      <c r="K39">
        <f t="shared" si="5"/>
        <v>12039</v>
      </c>
      <c r="L39">
        <f t="shared" si="6"/>
        <v>1.2</v>
      </c>
      <c r="M39" t="str" cm="1">
        <f t="array" ref="M39">[1]!LKnum(H39:J39)</f>
        <v>{罗刹|巴哈姆特|塞壬}</v>
      </c>
      <c r="O39">
        <v>4018</v>
      </c>
      <c r="P39">
        <v>4016</v>
      </c>
      <c r="Q39">
        <v>4005</v>
      </c>
      <c r="T39">
        <v>2019</v>
      </c>
      <c r="U39">
        <v>4</v>
      </c>
      <c r="V39" t="str">
        <f t="shared" si="8"/>
        <v>输出</v>
      </c>
      <c r="AB39" t="str">
        <v>tank</v>
      </c>
      <c r="AC39" t="str">
        <v>输出</v>
      </c>
      <c r="AD39" t="str">
        <v>tank</v>
      </c>
      <c r="AE39">
        <v>2</v>
      </c>
      <c r="AF39" t="str">
        <f t="shared" si="7"/>
        <v>防御</v>
      </c>
    </row>
    <row r="40" spans="1:32" x14ac:dyDescent="0.15">
      <c r="A40" t="str">
        <f t="shared" si="9"/>
        <v>输出</v>
      </c>
      <c r="B40" t="str">
        <f t="shared" si="10"/>
        <v>战士</v>
      </c>
      <c r="C40" t="str">
        <f t="shared" si="11"/>
        <v>战士</v>
      </c>
      <c r="D40">
        <v>1</v>
      </c>
      <c r="E40">
        <v>4</v>
      </c>
      <c r="F40">
        <f t="shared" si="4"/>
        <v>1.1499999999999999</v>
      </c>
      <c r="H40" t="str">
        <f>_xlfn.XLOOKUP(O40,共鸣关系设定!$B:$B,共鸣关系设定!$E:$E)</f>
        <v>金乌</v>
      </c>
      <c r="I40" t="str">
        <f>_xlfn.XLOOKUP(P40,共鸣关系设定!$B:$B,共鸣关系设定!$E:$E)</f>
        <v>大天狗</v>
      </c>
      <c r="J40" t="str">
        <f>_xlfn.XLOOKUP(Q40,共鸣关系设定!$B:$B,共鸣关系设定!$E:$E)</f>
        <v>刻耳柏洛斯</v>
      </c>
      <c r="K40">
        <f t="shared" si="5"/>
        <v>12027</v>
      </c>
      <c r="L40">
        <f t="shared" si="6"/>
        <v>1.2</v>
      </c>
      <c r="M40" t="str" cm="1">
        <f t="array" ref="M40">[1]!LKnum(H40:J40)</f>
        <v>{金乌|大天狗|刻耳柏洛斯}</v>
      </c>
      <c r="O40">
        <v>4015</v>
      </c>
      <c r="P40">
        <v>4012</v>
      </c>
      <c r="Q40">
        <v>4000</v>
      </c>
      <c r="T40">
        <v>3000</v>
      </c>
      <c r="U40">
        <v>2</v>
      </c>
      <c r="V40" t="str">
        <f t="shared" si="8"/>
        <v>tank</v>
      </c>
      <c r="AB40" t="str">
        <v>输出</v>
      </c>
      <c r="AC40" t="str">
        <v>战士</v>
      </c>
      <c r="AD40" t="str">
        <v>输出</v>
      </c>
      <c r="AE40">
        <v>1</v>
      </c>
      <c r="AF40" t="str">
        <f t="shared" si="7"/>
        <v>攻击</v>
      </c>
    </row>
    <row r="41" spans="1:32" x14ac:dyDescent="0.15">
      <c r="A41" t="str">
        <f t="shared" si="9"/>
        <v>tank</v>
      </c>
      <c r="B41" t="str">
        <f t="shared" si="10"/>
        <v>战士</v>
      </c>
      <c r="C41" t="str">
        <f t="shared" si="11"/>
        <v>tank</v>
      </c>
      <c r="D41">
        <v>3</v>
      </c>
      <c r="E41">
        <v>6</v>
      </c>
      <c r="F41">
        <f t="shared" si="4"/>
        <v>1.1499999999999999</v>
      </c>
      <c r="H41" t="str">
        <f>_xlfn.XLOOKUP(O41,共鸣关系设定!$B:$B,共鸣关系设定!$E:$E)</f>
        <v>刑天</v>
      </c>
      <c r="I41" t="str">
        <f>_xlfn.XLOOKUP(P41,共鸣关系设定!$B:$B,共鸣关系设定!$E:$E)</f>
        <v>罗刹</v>
      </c>
      <c r="J41" t="str">
        <f>_xlfn.XLOOKUP(Q41,共鸣关系设定!$B:$B,共鸣关系设定!$E:$E)</f>
        <v>恶魔领主</v>
      </c>
      <c r="K41">
        <f t="shared" si="5"/>
        <v>12062</v>
      </c>
      <c r="L41">
        <f t="shared" si="6"/>
        <v>1.2</v>
      </c>
      <c r="M41" t="str" cm="1">
        <f t="array" ref="M41">[1]!LKnum(H41:J41)</f>
        <v>{刑天|罗刹|恶魔领主}</v>
      </c>
      <c r="O41">
        <v>4040</v>
      </c>
      <c r="P41">
        <v>4018</v>
      </c>
      <c r="Q41">
        <v>4004</v>
      </c>
      <c r="T41">
        <v>3001</v>
      </c>
      <c r="U41">
        <v>1</v>
      </c>
      <c r="V41" t="str">
        <f t="shared" si="8"/>
        <v>战士</v>
      </c>
      <c r="AB41" t="str">
        <v>辅助</v>
      </c>
      <c r="AC41" t="str">
        <v>战士</v>
      </c>
      <c r="AD41" t="str">
        <v>战士</v>
      </c>
      <c r="AE41">
        <v>2</v>
      </c>
      <c r="AF41" t="str">
        <f t="shared" si="7"/>
        <v>防御</v>
      </c>
    </row>
    <row r="42" spans="1:32" x14ac:dyDescent="0.15">
      <c r="A42" t="str">
        <f t="shared" si="9"/>
        <v>战士</v>
      </c>
      <c r="B42" t="str">
        <f t="shared" si="10"/>
        <v>输出</v>
      </c>
      <c r="C42" t="str">
        <f t="shared" si="11"/>
        <v>输出</v>
      </c>
      <c r="D42">
        <v>1</v>
      </c>
      <c r="E42">
        <v>4</v>
      </c>
      <c r="F42">
        <f t="shared" si="4"/>
        <v>1.1499999999999999</v>
      </c>
      <c r="H42" t="str">
        <f>_xlfn.XLOOKUP(O42,共鸣关系设定!$B:$B,共鸣关系设定!$E:$E)</f>
        <v>无头骑士</v>
      </c>
      <c r="I42" t="str">
        <f>_xlfn.XLOOKUP(P42,共鸣关系设定!$B:$B,共鸣关系设定!$E:$E)</f>
        <v>烛龙</v>
      </c>
      <c r="J42" t="str">
        <f>_xlfn.XLOOKUP(Q42,共鸣关系设定!$B:$B,共鸣关系设定!$E:$E)</f>
        <v>金乌</v>
      </c>
      <c r="K42">
        <f t="shared" si="5"/>
        <v>12057</v>
      </c>
      <c r="L42">
        <f t="shared" si="6"/>
        <v>1.2</v>
      </c>
      <c r="M42" t="str" cm="1">
        <f t="array" ref="M42">[1]!LKnum(H42:J42)</f>
        <v>{无头骑士|烛龙|金乌}</v>
      </c>
      <c r="O42">
        <v>4025</v>
      </c>
      <c r="P42">
        <v>4017</v>
      </c>
      <c r="Q42">
        <v>4015</v>
      </c>
      <c r="T42">
        <v>3002</v>
      </c>
      <c r="U42">
        <v>1</v>
      </c>
      <c r="V42" t="str">
        <f t="shared" si="8"/>
        <v>战士</v>
      </c>
      <c r="AB42" t="str">
        <v>tank</v>
      </c>
      <c r="AC42" t="str">
        <v>战士</v>
      </c>
      <c r="AD42" t="str">
        <v>tank</v>
      </c>
      <c r="AE42">
        <v>3</v>
      </c>
      <c r="AF42" t="str">
        <f t="shared" si="7"/>
        <v>血量</v>
      </c>
    </row>
    <row r="43" spans="1:32" x14ac:dyDescent="0.15">
      <c r="A43" t="str">
        <f t="shared" si="9"/>
        <v>战士</v>
      </c>
      <c r="B43" t="str">
        <f t="shared" si="10"/>
        <v>战士</v>
      </c>
      <c r="C43" t="str">
        <f t="shared" si="11"/>
        <v>输出</v>
      </c>
      <c r="D43">
        <v>2</v>
      </c>
      <c r="E43">
        <v>5</v>
      </c>
      <c r="F43">
        <f t="shared" si="4"/>
        <v>1.1499999999999999</v>
      </c>
      <c r="H43" t="str">
        <f>_xlfn.XLOOKUP(O43,共鸣关系设定!$B:$B,共鸣关系设定!$E:$E)</f>
        <v>大猿王</v>
      </c>
      <c r="I43" t="str">
        <f>_xlfn.XLOOKUP(P43,共鸣关系设定!$B:$B,共鸣关系设定!$E:$E)</f>
        <v>罗刹</v>
      </c>
      <c r="J43" t="str">
        <f>_xlfn.XLOOKUP(Q43,共鸣关系设定!$B:$B,共鸣关系设定!$E:$E)</f>
        <v>魔界花</v>
      </c>
      <c r="K43">
        <f t="shared" si="5"/>
        <v>12057</v>
      </c>
      <c r="L43">
        <f t="shared" si="6"/>
        <v>1.2</v>
      </c>
      <c r="M43" t="str" cm="1">
        <f t="array" ref="M43">[1]!LKnum(H43:J43)</f>
        <v>{大猿王|罗刹|魔界花}</v>
      </c>
      <c r="O43">
        <v>4038</v>
      </c>
      <c r="P43">
        <v>4018</v>
      </c>
      <c r="Q43">
        <v>4001</v>
      </c>
      <c r="T43">
        <v>3003</v>
      </c>
      <c r="U43">
        <v>1</v>
      </c>
      <c r="V43" t="str">
        <f t="shared" si="8"/>
        <v>战士</v>
      </c>
      <c r="AB43" t="str">
        <v>tank</v>
      </c>
      <c r="AC43" t="str">
        <v>输出</v>
      </c>
      <c r="AD43" t="str">
        <v>输出</v>
      </c>
      <c r="AE43">
        <v>1</v>
      </c>
      <c r="AF43" t="str">
        <f t="shared" si="7"/>
        <v>攻击</v>
      </c>
    </row>
    <row r="44" spans="1:32" x14ac:dyDescent="0.15">
      <c r="A44" t="str">
        <f t="shared" si="9"/>
        <v>战士</v>
      </c>
      <c r="B44" t="str">
        <f t="shared" si="10"/>
        <v>输出</v>
      </c>
      <c r="C44" t="str">
        <f t="shared" si="11"/>
        <v>输出</v>
      </c>
      <c r="D44">
        <v>1</v>
      </c>
      <c r="E44">
        <v>4</v>
      </c>
      <c r="F44">
        <f t="shared" si="4"/>
        <v>1.1499999999999999</v>
      </c>
      <c r="H44" t="str">
        <f>_xlfn.XLOOKUP(O44,共鸣关系设定!$B:$B,共鸣关系设定!$E:$E)</f>
        <v>薇薇安</v>
      </c>
      <c r="I44" t="str">
        <f>_xlfn.XLOOKUP(P44,共鸣关系设定!$B:$B,共鸣关系设定!$E:$E)</f>
        <v>金乌</v>
      </c>
      <c r="J44" t="str">
        <f>_xlfn.XLOOKUP(Q44,共鸣关系设定!$B:$B,共鸣关系设定!$E:$E)</f>
        <v>八岐大蛇</v>
      </c>
      <c r="K44">
        <f t="shared" si="5"/>
        <v>12059</v>
      </c>
      <c r="L44">
        <f t="shared" si="6"/>
        <v>1.2</v>
      </c>
      <c r="M44" t="str" cm="1">
        <f t="array" ref="M44">[1]!LKnum(H44:J44)</f>
        <v>{薇薇安|金乌|八岐大蛇}</v>
      </c>
      <c r="O44">
        <v>4035</v>
      </c>
      <c r="P44">
        <v>4015</v>
      </c>
      <c r="Q44">
        <v>4009</v>
      </c>
      <c r="T44">
        <v>3004</v>
      </c>
      <c r="U44">
        <v>4</v>
      </c>
      <c r="V44" t="str">
        <f t="shared" si="8"/>
        <v>输出</v>
      </c>
      <c r="AB44" t="str">
        <v>战士</v>
      </c>
      <c r="AC44" t="str">
        <v>战士</v>
      </c>
      <c r="AD44" t="str">
        <v>输出</v>
      </c>
      <c r="AE44">
        <v>2</v>
      </c>
      <c r="AF44" t="str">
        <f t="shared" si="7"/>
        <v>防御</v>
      </c>
    </row>
    <row r="45" spans="1:32" x14ac:dyDescent="0.15">
      <c r="A45" t="str">
        <f t="shared" si="9"/>
        <v>辅助</v>
      </c>
      <c r="B45" t="str">
        <f t="shared" si="10"/>
        <v>输出</v>
      </c>
      <c r="C45" t="str">
        <f t="shared" si="11"/>
        <v>输出</v>
      </c>
      <c r="D45">
        <v>1</v>
      </c>
      <c r="E45">
        <v>4</v>
      </c>
      <c r="F45">
        <f t="shared" si="4"/>
        <v>1.1499999999999999</v>
      </c>
      <c r="H45" t="str">
        <f>_xlfn.XLOOKUP(O45,共鸣关系设定!$B:$B,共鸣关系设定!$E:$E)</f>
        <v>绝对零度</v>
      </c>
      <c r="I45" t="str">
        <f>_xlfn.XLOOKUP(P45,共鸣关系设定!$B:$B,共鸣关系设定!$E:$E)</f>
        <v>烛龙</v>
      </c>
      <c r="J45" t="str">
        <f>_xlfn.XLOOKUP(Q45,共鸣关系设定!$B:$B,共鸣关系设定!$E:$E)</f>
        <v>八岐大蛇</v>
      </c>
      <c r="K45">
        <f t="shared" si="5"/>
        <v>12057</v>
      </c>
      <c r="L45">
        <f t="shared" si="6"/>
        <v>1.2</v>
      </c>
      <c r="M45" t="str" cm="1">
        <f t="array" ref="M45">[1]!LKnum(H45:J45)</f>
        <v>{绝对零度|烛龙|八岐大蛇}</v>
      </c>
      <c r="O45">
        <v>4031</v>
      </c>
      <c r="P45">
        <v>4017</v>
      </c>
      <c r="Q45">
        <v>4009</v>
      </c>
      <c r="T45">
        <v>3005</v>
      </c>
      <c r="U45">
        <v>1</v>
      </c>
      <c r="V45" t="str">
        <f t="shared" si="8"/>
        <v>战士</v>
      </c>
      <c r="AB45" t="str">
        <v>战士</v>
      </c>
      <c r="AC45" t="str">
        <v>输出</v>
      </c>
      <c r="AD45" t="str">
        <v>输出</v>
      </c>
      <c r="AE45">
        <v>1</v>
      </c>
      <c r="AF45" t="str">
        <f t="shared" si="7"/>
        <v>攻击</v>
      </c>
    </row>
    <row r="46" spans="1:32" x14ac:dyDescent="0.15">
      <c r="A46" t="str">
        <f t="shared" si="9"/>
        <v>输出</v>
      </c>
      <c r="B46" t="str">
        <f t="shared" si="10"/>
        <v>输出</v>
      </c>
      <c r="C46" t="str">
        <f t="shared" si="11"/>
        <v>输出</v>
      </c>
      <c r="D46">
        <v>1</v>
      </c>
      <c r="E46">
        <v>4</v>
      </c>
      <c r="F46">
        <f t="shared" si="4"/>
        <v>1.1499999999999999</v>
      </c>
      <c r="H46" t="str">
        <f>_xlfn.XLOOKUP(O46,共鸣关系设定!$B:$B,共鸣关系设定!$E:$E)</f>
        <v>巫妖</v>
      </c>
      <c r="I46" t="str">
        <f>_xlfn.XLOOKUP(P46,共鸣关系设定!$B:$B,共鸣关系设定!$E:$E)</f>
        <v>烛龙</v>
      </c>
      <c r="J46" t="str">
        <f>_xlfn.XLOOKUP(Q46,共鸣关系设定!$B:$B,共鸣关系设定!$E:$E)</f>
        <v>魔界花</v>
      </c>
      <c r="K46">
        <f t="shared" si="5"/>
        <v>12039</v>
      </c>
      <c r="L46">
        <f t="shared" si="6"/>
        <v>1.2</v>
      </c>
      <c r="M46" t="str" cm="1">
        <f t="array" ref="M46">[1]!LKnum(H46:J46)</f>
        <v>{巫妖|烛龙|魔界花}</v>
      </c>
      <c r="O46">
        <v>4021</v>
      </c>
      <c r="P46">
        <v>4017</v>
      </c>
      <c r="Q46">
        <v>4001</v>
      </c>
      <c r="T46">
        <v>3006</v>
      </c>
      <c r="U46">
        <v>2</v>
      </c>
      <c r="V46" t="str">
        <f t="shared" si="8"/>
        <v>tank</v>
      </c>
      <c r="AB46" t="str">
        <v>辅助</v>
      </c>
      <c r="AC46" t="str">
        <v>输出</v>
      </c>
      <c r="AD46" t="str">
        <v>输出</v>
      </c>
      <c r="AE46">
        <v>1</v>
      </c>
      <c r="AF46" t="str">
        <f t="shared" si="7"/>
        <v>攻击</v>
      </c>
    </row>
    <row r="47" spans="1:32" x14ac:dyDescent="0.15">
      <c r="A47" t="str">
        <f t="shared" si="9"/>
        <v>tank</v>
      </c>
      <c r="B47" t="str">
        <f t="shared" si="10"/>
        <v>输出</v>
      </c>
      <c r="C47" t="str">
        <f t="shared" si="11"/>
        <v>输出</v>
      </c>
      <c r="D47">
        <v>1</v>
      </c>
      <c r="E47">
        <v>4</v>
      </c>
      <c r="F47">
        <f t="shared" si="4"/>
        <v>1.1499999999999999</v>
      </c>
      <c r="H47" s="127" t="str">
        <f>_xlfn.XLOOKUP(O47,共鸣关系设定!$B:$B,共鸣关系设定!$E:$E)</f>
        <v>瓦尔基里</v>
      </c>
      <c r="I47" s="127" t="str">
        <f>_xlfn.XLOOKUP(P47,共鸣关系设定!$B:$B,共鸣关系设定!$E:$E)</f>
        <v>巫妖</v>
      </c>
      <c r="J47" s="127" t="str">
        <f>_xlfn.XLOOKUP(Q47,共鸣关系设定!$B:$B,共鸣关系设定!$E:$E)</f>
        <v>魔界花</v>
      </c>
      <c r="K47" s="127">
        <f t="shared" si="5"/>
        <v>12044</v>
      </c>
      <c r="L47">
        <f t="shared" si="6"/>
        <v>1.2</v>
      </c>
      <c r="M47" s="127" t="str" cm="1">
        <f t="array" ref="M47">[1]!LKnum(H47:J47)</f>
        <v>{瓦尔基里|巫妖|魔界花}</v>
      </c>
      <c r="N47" s="127"/>
      <c r="O47" s="127">
        <v>4022</v>
      </c>
      <c r="P47" s="127">
        <v>4021</v>
      </c>
      <c r="Q47" s="127">
        <v>4001</v>
      </c>
      <c r="T47">
        <v>3007</v>
      </c>
      <c r="U47">
        <v>3</v>
      </c>
      <c r="V47" t="str">
        <f t="shared" si="8"/>
        <v>辅助</v>
      </c>
      <c r="AB47" t="str">
        <v>辅助</v>
      </c>
      <c r="AC47" t="str">
        <v>输出</v>
      </c>
      <c r="AD47" t="str">
        <v>战士</v>
      </c>
      <c r="AE47">
        <v>1</v>
      </c>
      <c r="AF47" t="str">
        <f t="shared" si="7"/>
        <v>攻击</v>
      </c>
    </row>
    <row r="48" spans="1:32" x14ac:dyDescent="0.15">
      <c r="A48" t="str">
        <f t="shared" si="9"/>
        <v>辅助</v>
      </c>
      <c r="B48" t="str">
        <f t="shared" si="10"/>
        <v>输出</v>
      </c>
      <c r="C48" t="str">
        <f t="shared" si="11"/>
        <v>战士</v>
      </c>
      <c r="D48">
        <v>1</v>
      </c>
      <c r="E48">
        <v>4</v>
      </c>
      <c r="F48">
        <f t="shared" si="4"/>
        <v>1.1499999999999999</v>
      </c>
      <c r="H48" t="str">
        <f>_xlfn.XLOOKUP(O48,共鸣关系设定!$B:$B,共鸣关系设定!$E:$E)</f>
        <v>九尾妖姬</v>
      </c>
      <c r="I48" t="str">
        <f>_xlfn.XLOOKUP(P48,共鸣关系设定!$B:$B,共鸣关系设定!$E:$E)</f>
        <v>暗影之主</v>
      </c>
      <c r="J48" t="str">
        <f>_xlfn.XLOOKUP(Q48,共鸣关系设定!$B:$B,共鸣关系设定!$E:$E)</f>
        <v>迦楼罗</v>
      </c>
      <c r="K48">
        <f t="shared" si="5"/>
        <v>12081</v>
      </c>
      <c r="L48">
        <f t="shared" si="6"/>
        <v>1.2</v>
      </c>
      <c r="M48" t="str" cm="1">
        <f t="array" ref="M48">[1]!LKnum(H48:J48)</f>
        <v>{九尾妖姬|暗影之主|迦楼罗}</v>
      </c>
      <c r="O48">
        <v>4034</v>
      </c>
      <c r="P48">
        <v>4033</v>
      </c>
      <c r="Q48">
        <v>4014</v>
      </c>
      <c r="T48">
        <v>3008</v>
      </c>
      <c r="U48">
        <v>4</v>
      </c>
      <c r="V48" t="str">
        <f t="shared" si="8"/>
        <v>输出</v>
      </c>
      <c r="AB48" t="str">
        <v>辅助</v>
      </c>
      <c r="AC48" t="str">
        <v>输出</v>
      </c>
      <c r="AD48">
        <v>0</v>
      </c>
      <c r="AE48">
        <v>1</v>
      </c>
      <c r="AF48" t="str">
        <f t="shared" si="7"/>
        <v>攻击</v>
      </c>
    </row>
    <row r="49" spans="1:32" x14ac:dyDescent="0.15">
      <c r="A49" t="str">
        <f t="shared" si="9"/>
        <v>辅助</v>
      </c>
      <c r="B49" t="str">
        <f t="shared" si="10"/>
        <v>输出</v>
      </c>
      <c r="C49">
        <f t="shared" si="11"/>
        <v>0</v>
      </c>
      <c r="D49">
        <v>1</v>
      </c>
      <c r="E49">
        <v>0</v>
      </c>
      <c r="F49">
        <f t="shared" si="4"/>
        <v>0.9</v>
      </c>
      <c r="H49" t="str">
        <f>_xlfn.XLOOKUP(O49,共鸣关系设定!$B:$B,共鸣关系设定!$E:$E)</f>
        <v>九尾妖姬</v>
      </c>
      <c r="I49" t="str">
        <f>_xlfn.XLOOKUP(P49,共鸣关系设定!$B:$B,共鸣关系设定!$E:$E)</f>
        <v>永生之炎</v>
      </c>
      <c r="J49">
        <f>_xlfn.XLOOKUP(Q49,共鸣关系设定!$B:$B,共鸣关系设定!$E:$E)</f>
        <v>0</v>
      </c>
      <c r="K49">
        <f t="shared" si="5"/>
        <v>8064</v>
      </c>
      <c r="L49">
        <f t="shared" si="6"/>
        <v>0.8</v>
      </c>
      <c r="M49" t="str" cm="1">
        <f t="array" ref="M49">[1]!LKnum(H49:J49)</f>
        <v>{九尾妖姬|永生之炎}</v>
      </c>
      <c r="O49">
        <v>4034</v>
      </c>
      <c r="P49">
        <v>4030</v>
      </c>
      <c r="T49">
        <v>3009</v>
      </c>
      <c r="U49">
        <v>4</v>
      </c>
      <c r="V49" t="str">
        <f t="shared" si="8"/>
        <v>输出</v>
      </c>
      <c r="AB49" t="str">
        <v>输出</v>
      </c>
      <c r="AC49" t="str">
        <v>tank</v>
      </c>
      <c r="AD49" t="str">
        <v>辅助</v>
      </c>
      <c r="AE49">
        <v>2</v>
      </c>
      <c r="AF49" t="str">
        <f t="shared" si="7"/>
        <v>防御</v>
      </c>
    </row>
    <row r="50" spans="1:32" x14ac:dyDescent="0.15">
      <c r="A50" t="str">
        <f t="shared" si="9"/>
        <v>辅助</v>
      </c>
      <c r="B50" t="str">
        <f t="shared" si="10"/>
        <v>输出</v>
      </c>
      <c r="C50" t="str">
        <f t="shared" si="11"/>
        <v>战士</v>
      </c>
      <c r="D50">
        <v>1</v>
      </c>
      <c r="E50">
        <v>0</v>
      </c>
      <c r="F50">
        <f t="shared" si="4"/>
        <v>1.1000000000000001</v>
      </c>
      <c r="H50" t="str">
        <f>_xlfn.XLOOKUP(O50,共鸣关系设定!$B:$B,共鸣关系设定!$E:$E)</f>
        <v>九尾妖姬</v>
      </c>
      <c r="I50" t="str">
        <f>_xlfn.XLOOKUP(P50,共鸣关系设定!$B:$B,共鸣关系设定!$E:$E)</f>
        <v>炎魔女</v>
      </c>
      <c r="J50" t="str">
        <f>_xlfn.XLOOKUP(Q50,共鸣关系设定!$B:$B,共鸣关系设定!$E:$E)</f>
        <v>络新妇</v>
      </c>
      <c r="K50">
        <f t="shared" si="5"/>
        <v>10047</v>
      </c>
      <c r="L50">
        <f t="shared" si="6"/>
        <v>1</v>
      </c>
      <c r="M50" t="str" cm="1">
        <f t="array" ref="M50">[1]!LKnum(H50:J50)</f>
        <v>{九尾妖姬|炎魔女|络新妇}</v>
      </c>
      <c r="O50">
        <v>4034</v>
      </c>
      <c r="P50">
        <v>3008</v>
      </c>
      <c r="Q50">
        <v>3005</v>
      </c>
      <c r="T50">
        <v>3010</v>
      </c>
      <c r="U50">
        <v>1</v>
      </c>
      <c r="V50" t="str">
        <f t="shared" si="8"/>
        <v>战士</v>
      </c>
      <c r="AB50" t="str">
        <v>战士</v>
      </c>
      <c r="AC50" t="str">
        <v>tank</v>
      </c>
      <c r="AD50" t="str">
        <v>输出</v>
      </c>
      <c r="AE50">
        <v>2</v>
      </c>
      <c r="AF50" t="str">
        <f t="shared" si="7"/>
        <v>防御</v>
      </c>
    </row>
    <row r="51" spans="1:32" x14ac:dyDescent="0.15">
      <c r="A51" t="str">
        <f t="shared" si="9"/>
        <v>输出</v>
      </c>
      <c r="B51" t="str">
        <f t="shared" si="10"/>
        <v>tank</v>
      </c>
      <c r="C51" t="str">
        <f t="shared" si="11"/>
        <v>辅助</v>
      </c>
      <c r="D51">
        <v>2</v>
      </c>
      <c r="E51">
        <v>0</v>
      </c>
      <c r="F51">
        <f t="shared" si="4"/>
        <v>0.9</v>
      </c>
      <c r="H51" t="str">
        <f>_xlfn.XLOOKUP(O51,共鸣关系设定!$B:$B,共鸣关系设定!$E:$E)</f>
        <v>海魔女</v>
      </c>
      <c r="I51" t="str">
        <f>_xlfn.XLOOKUP(P51,共鸣关系设定!$B:$B,共鸣关系设定!$E:$E)</f>
        <v>结晶龙</v>
      </c>
      <c r="J51" t="str">
        <f>_xlfn.XLOOKUP(Q51,共鸣关系设定!$B:$B,共鸣关系设定!$E:$E)</f>
        <v>皮克西</v>
      </c>
      <c r="K51">
        <f t="shared" si="5"/>
        <v>8057</v>
      </c>
      <c r="L51">
        <f t="shared" si="6"/>
        <v>0.8</v>
      </c>
      <c r="M51" t="str" cm="1">
        <f t="array" ref="M51">[1]!LKnum(H51:J51)</f>
        <v>{海魔女|结晶龙|皮克西}</v>
      </c>
      <c r="O51">
        <v>3021</v>
      </c>
      <c r="P51">
        <v>3019</v>
      </c>
      <c r="Q51">
        <v>2017</v>
      </c>
      <c r="T51">
        <v>3011</v>
      </c>
      <c r="U51">
        <v>2</v>
      </c>
      <c r="V51" t="str">
        <f t="shared" si="8"/>
        <v>tank</v>
      </c>
      <c r="AB51" t="str">
        <v>tank</v>
      </c>
      <c r="AC51" t="str">
        <v>输出</v>
      </c>
      <c r="AD51">
        <v>0</v>
      </c>
      <c r="AE51">
        <v>2</v>
      </c>
      <c r="AF51" t="str">
        <f t="shared" si="7"/>
        <v>防御</v>
      </c>
    </row>
    <row r="52" spans="1:32" x14ac:dyDescent="0.15">
      <c r="A52" t="str">
        <f t="shared" si="9"/>
        <v>战士</v>
      </c>
      <c r="B52" t="str">
        <f t="shared" si="10"/>
        <v>tank</v>
      </c>
      <c r="C52" t="str">
        <f t="shared" si="11"/>
        <v>输出</v>
      </c>
      <c r="D52">
        <v>2</v>
      </c>
      <c r="E52">
        <v>0</v>
      </c>
      <c r="F52">
        <f t="shared" si="4"/>
        <v>0.8</v>
      </c>
      <c r="H52" t="str">
        <f>_xlfn.XLOOKUP(O52,共鸣关系设定!$B:$B,共鸣关系设定!$E:$E)</f>
        <v>女妖</v>
      </c>
      <c r="I52" t="str">
        <f>_xlfn.XLOOKUP(P52,共鸣关系设定!$B:$B,共鸣关系设定!$E:$E)</f>
        <v>科学怪人</v>
      </c>
      <c r="J52" t="str">
        <f>_xlfn.XLOOKUP(Q52,共鸣关系设定!$B:$B,共鸣关系设定!$E:$E)</f>
        <v>沙罗曼蛇</v>
      </c>
      <c r="K52">
        <f t="shared" si="5"/>
        <v>7015</v>
      </c>
      <c r="L52">
        <f t="shared" si="6"/>
        <v>0.7</v>
      </c>
      <c r="M52" t="str" cm="1">
        <f t="array" ref="M52">[1]!LKnum(H52:J52)</f>
        <v>{女妖|科学怪人|沙罗曼蛇}</v>
      </c>
      <c r="O52">
        <v>3003</v>
      </c>
      <c r="P52">
        <v>2008</v>
      </c>
      <c r="Q52">
        <v>2004</v>
      </c>
      <c r="T52">
        <v>3012</v>
      </c>
      <c r="U52">
        <v>2</v>
      </c>
      <c r="V52" t="str">
        <f t="shared" si="8"/>
        <v>tank</v>
      </c>
      <c r="AB52" t="str">
        <v>输出</v>
      </c>
      <c r="AC52" t="str">
        <v>tank</v>
      </c>
      <c r="AD52">
        <v>0</v>
      </c>
      <c r="AE52">
        <v>2</v>
      </c>
      <c r="AF52" t="str">
        <f t="shared" si="7"/>
        <v>防御</v>
      </c>
    </row>
    <row r="53" spans="1:32" x14ac:dyDescent="0.15">
      <c r="A53" t="str">
        <f t="shared" si="9"/>
        <v>tank</v>
      </c>
      <c r="B53" t="str">
        <f t="shared" si="10"/>
        <v>输出</v>
      </c>
      <c r="C53">
        <f t="shared" si="11"/>
        <v>0</v>
      </c>
      <c r="D53">
        <v>2</v>
      </c>
      <c r="E53">
        <v>0</v>
      </c>
      <c r="F53">
        <f t="shared" si="4"/>
        <v>0.45</v>
      </c>
      <c r="H53" t="str">
        <f>_xlfn.XLOOKUP(O53,共鸣关系设定!$B:$B,共鸣关系设定!$E:$E)</f>
        <v>石像鬼</v>
      </c>
      <c r="I53" t="str">
        <f>_xlfn.XLOOKUP(P53,共鸣关系设定!$B:$B,共鸣关系设定!$E:$E)</f>
        <v>迷你龙</v>
      </c>
      <c r="J53">
        <f>_xlfn.XLOOKUP(Q53,共鸣关系设定!$B:$B,共鸣关系设定!$E:$E)</f>
        <v>0</v>
      </c>
      <c r="K53">
        <f t="shared" si="5"/>
        <v>4013</v>
      </c>
      <c r="L53">
        <f t="shared" si="6"/>
        <v>0.4</v>
      </c>
      <c r="M53" t="str" cm="1">
        <f t="array" ref="M53">[1]!LKnum(H53:J53)</f>
        <v>{石像鬼|迷你龙}</v>
      </c>
      <c r="O53">
        <v>2013</v>
      </c>
      <c r="P53">
        <v>2000</v>
      </c>
      <c r="T53">
        <v>3013</v>
      </c>
      <c r="U53">
        <v>1</v>
      </c>
      <c r="V53" t="str">
        <f t="shared" si="8"/>
        <v>战士</v>
      </c>
      <c r="AB53" t="str">
        <v>战士</v>
      </c>
      <c r="AC53" t="str">
        <v>辅助</v>
      </c>
      <c r="AD53">
        <v>0</v>
      </c>
      <c r="AE53">
        <v>2</v>
      </c>
      <c r="AF53" t="str">
        <f t="shared" si="7"/>
        <v>防御</v>
      </c>
    </row>
    <row r="54" spans="1:32" x14ac:dyDescent="0.15">
      <c r="A54" t="str">
        <f t="shared" si="9"/>
        <v>战士</v>
      </c>
      <c r="B54" t="str">
        <f t="shared" si="10"/>
        <v>战士</v>
      </c>
      <c r="C54">
        <f t="shared" si="11"/>
        <v>0</v>
      </c>
      <c r="D54">
        <v>2</v>
      </c>
      <c r="E54">
        <v>0</v>
      </c>
      <c r="F54">
        <f t="shared" si="4"/>
        <v>0.6</v>
      </c>
      <c r="H54" t="str">
        <f>_xlfn.XLOOKUP(O54,共鸣关系设定!$B:$B,共鸣关系设定!$E:$E)</f>
        <v>魅魔</v>
      </c>
      <c r="I54" t="str">
        <f>_xlfn.XLOOKUP(P54,共鸣关系设定!$B:$B,共鸣关系设定!$E:$E)</f>
        <v>娜迦</v>
      </c>
      <c r="J54">
        <f>_xlfn.XLOOKUP(Q54,共鸣关系设定!$B:$B,共鸣关系设定!$E:$E)</f>
        <v>0</v>
      </c>
      <c r="K54">
        <f t="shared" si="5"/>
        <v>5010</v>
      </c>
      <c r="L54">
        <f t="shared" si="6"/>
        <v>0.5</v>
      </c>
      <c r="M54" t="str" cm="1">
        <f t="array" ref="M54">[1]!LKnum(H54:J54)</f>
        <v>{魅魔|娜迦}</v>
      </c>
      <c r="O54">
        <v>3001</v>
      </c>
      <c r="P54">
        <v>2009</v>
      </c>
      <c r="T54">
        <v>3014</v>
      </c>
      <c r="U54">
        <v>3</v>
      </c>
      <c r="V54" t="str">
        <f t="shared" si="8"/>
        <v>辅助</v>
      </c>
      <c r="AB54" t="str">
        <v>tank</v>
      </c>
      <c r="AC54" t="str">
        <v>tank</v>
      </c>
      <c r="AD54">
        <v>0</v>
      </c>
      <c r="AE54">
        <v>3</v>
      </c>
      <c r="AF54" t="str">
        <f t="shared" si="7"/>
        <v>血量</v>
      </c>
    </row>
    <row r="55" spans="1:32" x14ac:dyDescent="0.15">
      <c r="A55" t="str">
        <f t="shared" si="9"/>
        <v>输出</v>
      </c>
      <c r="B55" t="str">
        <f t="shared" si="10"/>
        <v>tank</v>
      </c>
      <c r="C55">
        <f t="shared" si="11"/>
        <v>0</v>
      </c>
      <c r="D55">
        <v>2</v>
      </c>
      <c r="E55">
        <v>0</v>
      </c>
      <c r="F55">
        <f t="shared" si="4"/>
        <v>0.7</v>
      </c>
      <c r="H55" t="str">
        <f>_xlfn.XLOOKUP(O55,共鸣关系设定!$B:$B,共鸣关系设定!$E:$E)</f>
        <v>佩利冬</v>
      </c>
      <c r="I55" t="str">
        <f>_xlfn.XLOOKUP(P55,共鸣关系设定!$B:$B,共鸣关系设定!$E:$E)</f>
        <v>海妖</v>
      </c>
      <c r="J55">
        <f>_xlfn.XLOOKUP(Q55,共鸣关系设定!$B:$B,共鸣关系设定!$E:$E)</f>
        <v>0</v>
      </c>
      <c r="K55">
        <f t="shared" si="5"/>
        <v>6022</v>
      </c>
      <c r="L55">
        <f t="shared" si="6"/>
        <v>0.6</v>
      </c>
      <c r="M55" t="str" cm="1">
        <f t="array" ref="M55">[1]!LKnum(H55:J55)</f>
        <v>{佩利冬|海妖}</v>
      </c>
      <c r="O55">
        <v>3016</v>
      </c>
      <c r="P55">
        <v>3006</v>
      </c>
      <c r="T55">
        <v>3015</v>
      </c>
      <c r="U55">
        <v>2</v>
      </c>
      <c r="V55" t="str">
        <f t="shared" si="8"/>
        <v>tank</v>
      </c>
      <c r="AB55" t="str">
        <v>输出</v>
      </c>
      <c r="AC55" t="str">
        <v>战士</v>
      </c>
      <c r="AD55">
        <v>0</v>
      </c>
      <c r="AE55">
        <v>1</v>
      </c>
      <c r="AF55" t="str">
        <f t="shared" si="7"/>
        <v>攻击</v>
      </c>
    </row>
    <row r="56" spans="1:32" x14ac:dyDescent="0.15">
      <c r="A56" t="str">
        <f t="shared" si="9"/>
        <v>战士</v>
      </c>
      <c r="B56" t="str">
        <f t="shared" si="10"/>
        <v>tank</v>
      </c>
      <c r="C56">
        <f t="shared" si="11"/>
        <v>0</v>
      </c>
      <c r="D56">
        <v>3</v>
      </c>
      <c r="E56">
        <v>0</v>
      </c>
      <c r="F56">
        <f t="shared" si="4"/>
        <v>0.45</v>
      </c>
      <c r="H56" t="str">
        <f>_xlfn.XLOOKUP(O56,共鸣关系设定!$B:$B,共鸣关系设定!$E:$E)</f>
        <v>吸血鬼</v>
      </c>
      <c r="I56" t="str">
        <f>_xlfn.XLOOKUP(P56,共鸣关系设定!$B:$B,共鸣关系设定!$E:$E)</f>
        <v>山岭巨人</v>
      </c>
      <c r="J56">
        <f>_xlfn.XLOOKUP(Q56,共鸣关系设定!$B:$B,共鸣关系设定!$E:$E)</f>
        <v>0</v>
      </c>
      <c r="K56">
        <f t="shared" si="5"/>
        <v>4018</v>
      </c>
      <c r="L56">
        <f t="shared" si="6"/>
        <v>0.4</v>
      </c>
      <c r="M56" t="str" cm="1">
        <f t="array" ref="M56">[1]!LKnum(H56:J56)</f>
        <v>{吸血鬼|山岭巨人}</v>
      </c>
      <c r="O56">
        <v>2015</v>
      </c>
      <c r="P56">
        <v>2003</v>
      </c>
      <c r="T56">
        <v>3016</v>
      </c>
      <c r="U56">
        <v>4</v>
      </c>
      <c r="V56" t="str">
        <f t="shared" si="8"/>
        <v>输出</v>
      </c>
      <c r="AB56" t="str">
        <v>战士</v>
      </c>
      <c r="AC56" t="str">
        <v>输出</v>
      </c>
      <c r="AD56">
        <v>0</v>
      </c>
      <c r="AE56">
        <v>1</v>
      </c>
      <c r="AF56" t="str">
        <f t="shared" si="7"/>
        <v>攻击</v>
      </c>
    </row>
    <row r="57" spans="1:32" x14ac:dyDescent="0.15">
      <c r="A57" t="str">
        <f t="shared" si="9"/>
        <v>tank</v>
      </c>
      <c r="B57" t="str">
        <f t="shared" si="10"/>
        <v>战士</v>
      </c>
      <c r="C57">
        <f t="shared" si="11"/>
        <v>0</v>
      </c>
      <c r="D57">
        <v>2</v>
      </c>
      <c r="E57">
        <v>0</v>
      </c>
      <c r="F57">
        <f t="shared" si="4"/>
        <v>0.6</v>
      </c>
      <c r="H57" t="str">
        <f>_xlfn.XLOOKUP(O57,共鸣关系设定!$B:$B,共鸣关系设定!$E:$E)</f>
        <v>金刚</v>
      </c>
      <c r="I57" t="str">
        <f>_xlfn.XLOOKUP(P57,共鸣关系设定!$B:$B,共鸣关系设定!$E:$E)</f>
        <v>羊头恶魔</v>
      </c>
      <c r="J57">
        <f>_xlfn.XLOOKUP(Q57,共鸣关系设定!$B:$B,共鸣关系设定!$E:$E)</f>
        <v>0</v>
      </c>
      <c r="K57">
        <f t="shared" si="5"/>
        <v>5019</v>
      </c>
      <c r="L57">
        <f t="shared" si="6"/>
        <v>0.5</v>
      </c>
      <c r="M57" t="str" cm="1">
        <f t="array" ref="M57">[1]!LKnum(H57:J57)</f>
        <v>{金刚|羊头恶魔}</v>
      </c>
      <c r="O57">
        <v>3012</v>
      </c>
      <c r="P57">
        <v>2007</v>
      </c>
      <c r="T57">
        <v>3017</v>
      </c>
      <c r="U57">
        <v>4</v>
      </c>
      <c r="V57" t="str">
        <f t="shared" si="8"/>
        <v>输出</v>
      </c>
    </row>
    <row r="58" spans="1:32" x14ac:dyDescent="0.15">
      <c r="A58" t="str">
        <f t="shared" si="9"/>
        <v>tank</v>
      </c>
      <c r="B58" t="str">
        <f t="shared" si="10"/>
        <v>战士</v>
      </c>
      <c r="C58">
        <f t="shared" si="11"/>
        <v>0</v>
      </c>
      <c r="D58">
        <v>2</v>
      </c>
      <c r="E58">
        <v>0</v>
      </c>
      <c r="F58">
        <f t="shared" si="4"/>
        <v>0.7</v>
      </c>
      <c r="H58" t="str">
        <f>_xlfn.XLOOKUP(O58,共鸣关系设定!$B:$B,共鸣关系设定!$E:$E)</f>
        <v>暮光领主</v>
      </c>
      <c r="I58" t="str">
        <f>_xlfn.XLOOKUP(P58,共鸣关系设定!$B:$B,共鸣关系设定!$E:$E)</f>
        <v>魅魔</v>
      </c>
      <c r="J58">
        <f>_xlfn.XLOOKUP(Q58,共鸣关系设定!$B:$B,共鸣关系设定!$E:$E)</f>
        <v>0</v>
      </c>
      <c r="K58">
        <f t="shared" si="5"/>
        <v>6021</v>
      </c>
      <c r="L58">
        <f t="shared" si="6"/>
        <v>0.6</v>
      </c>
      <c r="M58" t="str" cm="1">
        <f t="array" ref="M58">[1]!LKnum(H58:J58)</f>
        <v>{暮光领主|魅魔}</v>
      </c>
      <c r="O58">
        <v>3020</v>
      </c>
      <c r="P58">
        <v>3001</v>
      </c>
      <c r="T58">
        <v>3018</v>
      </c>
      <c r="U58">
        <v>4</v>
      </c>
      <c r="V58" t="str">
        <f t="shared" si="8"/>
        <v>输出</v>
      </c>
    </row>
    <row r="59" spans="1:32" x14ac:dyDescent="0.15">
      <c r="A59" t="str">
        <f t="shared" si="9"/>
        <v>战士</v>
      </c>
      <c r="B59" t="str">
        <f t="shared" si="10"/>
        <v>辅助</v>
      </c>
      <c r="C59">
        <f t="shared" si="11"/>
        <v>0</v>
      </c>
      <c r="D59">
        <v>2</v>
      </c>
      <c r="E59">
        <v>0</v>
      </c>
      <c r="F59">
        <f t="shared" si="4"/>
        <v>0.45</v>
      </c>
      <c r="H59" t="str">
        <f>_xlfn.XLOOKUP(O59,共鸣关系设定!$B:$B,共鸣关系设定!$E:$E)</f>
        <v>羊头恶魔</v>
      </c>
      <c r="I59" t="str">
        <f>_xlfn.XLOOKUP(P59,共鸣关系设定!$B:$B,共鸣关系设定!$E:$E)</f>
        <v>眼魔</v>
      </c>
      <c r="J59">
        <f>_xlfn.XLOOKUP(Q59,共鸣关系设定!$B:$B,共鸣关系设定!$E:$E)</f>
        <v>0</v>
      </c>
      <c r="K59">
        <f t="shared" si="5"/>
        <v>4013</v>
      </c>
      <c r="L59">
        <f t="shared" si="6"/>
        <v>0.4</v>
      </c>
      <c r="M59" t="str" cm="1">
        <f t="array" ref="M59">[1]!LKnum(H59:J59)</f>
        <v>{羊头恶魔|眼魔}</v>
      </c>
      <c r="O59">
        <v>2007</v>
      </c>
      <c r="P59">
        <v>2006</v>
      </c>
      <c r="T59">
        <v>3019</v>
      </c>
      <c r="U59">
        <v>2</v>
      </c>
      <c r="V59" t="str">
        <f t="shared" si="8"/>
        <v>tank</v>
      </c>
    </row>
    <row r="60" spans="1:32" x14ac:dyDescent="0.15">
      <c r="A60" t="str">
        <f t="shared" si="9"/>
        <v>tank</v>
      </c>
      <c r="B60" t="str">
        <f t="shared" si="10"/>
        <v>战士</v>
      </c>
      <c r="C60">
        <f t="shared" si="11"/>
        <v>0</v>
      </c>
      <c r="D60">
        <v>2</v>
      </c>
      <c r="E60">
        <v>0</v>
      </c>
      <c r="F60">
        <f t="shared" si="4"/>
        <v>0.7</v>
      </c>
      <c r="H60" t="str">
        <f>_xlfn.XLOOKUP(O60,共鸣关系设定!$B:$B,共鸣关系设定!$E:$E)</f>
        <v>暮光领主</v>
      </c>
      <c r="I60" t="str">
        <f>_xlfn.XLOOKUP(P60,共鸣关系设定!$B:$B,共鸣关系设定!$E:$E)</f>
        <v>络新妇</v>
      </c>
      <c r="J60">
        <f>_xlfn.XLOOKUP(Q60,共鸣关系设定!$B:$B,共鸣关系设定!$E:$E)</f>
        <v>0</v>
      </c>
      <c r="K60">
        <f t="shared" si="5"/>
        <v>6025</v>
      </c>
      <c r="L60">
        <f t="shared" si="6"/>
        <v>0.6</v>
      </c>
      <c r="M60" t="str" cm="1">
        <f t="array" ref="M60">[1]!LKnum(H60:J60)</f>
        <v>{暮光领主|络新妇}</v>
      </c>
      <c r="O60">
        <v>3020</v>
      </c>
      <c r="P60">
        <v>3005</v>
      </c>
      <c r="T60">
        <v>3020</v>
      </c>
      <c r="U60">
        <v>2</v>
      </c>
      <c r="V60" t="str">
        <f t="shared" si="8"/>
        <v>tank</v>
      </c>
    </row>
    <row r="61" spans="1:32" x14ac:dyDescent="0.15">
      <c r="A61" t="str">
        <f t="shared" si="9"/>
        <v>战士</v>
      </c>
      <c r="B61" t="str">
        <f t="shared" si="10"/>
        <v>辅助</v>
      </c>
      <c r="C61">
        <f t="shared" si="11"/>
        <v>0</v>
      </c>
      <c r="D61">
        <v>2</v>
      </c>
      <c r="E61">
        <v>0</v>
      </c>
      <c r="F61">
        <f t="shared" si="4"/>
        <v>0.6</v>
      </c>
      <c r="H61" t="str">
        <f>_xlfn.XLOOKUP(O61,共鸣关系设定!$B:$B,共鸣关系设定!$E:$E)</f>
        <v>女妖</v>
      </c>
      <c r="I61" t="str">
        <f>_xlfn.XLOOKUP(P61,共鸣关系设定!$B:$B,共鸣关系设定!$E:$E)</f>
        <v>皮克西</v>
      </c>
      <c r="J61">
        <f>_xlfn.XLOOKUP(Q61,共鸣关系设定!$B:$B,共鸣关系设定!$E:$E)</f>
        <v>0</v>
      </c>
      <c r="K61">
        <f t="shared" si="5"/>
        <v>5020</v>
      </c>
      <c r="L61">
        <f t="shared" si="6"/>
        <v>0.5</v>
      </c>
      <c r="M61" t="str" cm="1">
        <f t="array" ref="M61">[1]!LKnum(H61:J61)</f>
        <v>{女妖|皮克西}</v>
      </c>
      <c r="O61">
        <v>3003</v>
      </c>
      <c r="P61">
        <v>2017</v>
      </c>
      <c r="T61">
        <v>3021</v>
      </c>
      <c r="U61">
        <v>4</v>
      </c>
      <c r="V61" t="str">
        <f t="shared" si="8"/>
        <v>输出</v>
      </c>
    </row>
    <row r="62" spans="1:32" x14ac:dyDescent="0.15">
      <c r="A62" t="str">
        <f t="shared" si="9"/>
        <v>tank</v>
      </c>
      <c r="B62" t="str">
        <f t="shared" si="10"/>
        <v>tank</v>
      </c>
      <c r="C62">
        <f t="shared" si="11"/>
        <v>0</v>
      </c>
      <c r="D62">
        <v>3</v>
      </c>
      <c r="E62">
        <v>0</v>
      </c>
      <c r="F62">
        <f t="shared" si="4"/>
        <v>0.45</v>
      </c>
      <c r="H62" t="str">
        <f>_xlfn.XLOOKUP(O62,共鸣关系设定!$B:$B,共鸣关系设定!$E:$E)</f>
        <v>石像鬼</v>
      </c>
      <c r="I62" t="str">
        <f>_xlfn.XLOOKUP(P62,共鸣关系设定!$B:$B,共鸣关系设定!$E:$E)</f>
        <v>科学怪人</v>
      </c>
      <c r="J62">
        <f>_xlfn.XLOOKUP(Q62,共鸣关系设定!$B:$B,共鸣关系设定!$E:$E)</f>
        <v>0</v>
      </c>
      <c r="K62">
        <f t="shared" si="5"/>
        <v>4021</v>
      </c>
      <c r="L62">
        <f t="shared" si="6"/>
        <v>0.4</v>
      </c>
      <c r="M62" t="str" cm="1">
        <f t="array" ref="M62">[1]!LKnum(H62:J62)</f>
        <v>{石像鬼|科学怪人}</v>
      </c>
      <c r="O62">
        <v>2013</v>
      </c>
      <c r="P62">
        <v>2008</v>
      </c>
      <c r="T62">
        <v>4000</v>
      </c>
      <c r="U62">
        <v>1</v>
      </c>
      <c r="V62" t="str">
        <f t="shared" si="8"/>
        <v>战士</v>
      </c>
    </row>
    <row r="63" spans="1:32" x14ac:dyDescent="0.15">
      <c r="A63" t="str">
        <f t="shared" si="9"/>
        <v>输出</v>
      </c>
      <c r="B63" t="str">
        <f t="shared" si="10"/>
        <v>输出</v>
      </c>
      <c r="C63">
        <f t="shared" si="11"/>
        <v>0</v>
      </c>
      <c r="D63">
        <v>1</v>
      </c>
      <c r="E63">
        <v>0</v>
      </c>
      <c r="F63">
        <f t="shared" si="4"/>
        <v>0.6</v>
      </c>
      <c r="H63" t="str">
        <f>_xlfn.XLOOKUP(O63,共鸣关系设定!$B:$B,共鸣关系设定!$E:$E)</f>
        <v>般若</v>
      </c>
      <c r="I63" t="str">
        <f>_xlfn.XLOOKUP(P63,共鸣关系设定!$B:$B,共鸣关系设定!$E:$E)</f>
        <v>迷你龙</v>
      </c>
      <c r="J63">
        <f>_xlfn.XLOOKUP(Q63,共鸣关系设定!$B:$B,共鸣关系设定!$E:$E)</f>
        <v>0</v>
      </c>
      <c r="K63">
        <f t="shared" si="5"/>
        <v>5004</v>
      </c>
      <c r="L63">
        <f t="shared" si="6"/>
        <v>0.5</v>
      </c>
      <c r="M63" t="str" cm="1">
        <f t="array" ref="M63">[1]!LKnum(H63:J63)</f>
        <v>{般若|迷你龙}</v>
      </c>
      <c r="O63">
        <v>3004</v>
      </c>
      <c r="P63">
        <v>2000</v>
      </c>
      <c r="T63">
        <v>4001</v>
      </c>
      <c r="U63">
        <v>4</v>
      </c>
      <c r="V63" t="str">
        <f t="shared" si="8"/>
        <v>输出</v>
      </c>
    </row>
    <row r="64" spans="1:32" x14ac:dyDescent="0.15">
      <c r="A64" t="str">
        <f t="shared" si="9"/>
        <v>tank</v>
      </c>
      <c r="B64" t="str">
        <f t="shared" si="10"/>
        <v>战士</v>
      </c>
      <c r="C64">
        <f t="shared" si="11"/>
        <v>0</v>
      </c>
      <c r="D64">
        <v>2</v>
      </c>
      <c r="E64">
        <v>0</v>
      </c>
      <c r="F64">
        <f t="shared" si="4"/>
        <v>0.6</v>
      </c>
      <c r="H64" t="str">
        <f>_xlfn.XLOOKUP(O64,共鸣关系设定!$B:$B,共鸣关系设定!$E:$E)</f>
        <v>古树精</v>
      </c>
      <c r="I64" t="str">
        <f>_xlfn.XLOOKUP(P64,共鸣关系设定!$B:$B,共鸣关系设定!$E:$E)</f>
        <v>娜迦</v>
      </c>
      <c r="J64">
        <f>_xlfn.XLOOKUP(Q64,共鸣关系设定!$B:$B,共鸣关系设定!$E:$E)</f>
        <v>0</v>
      </c>
      <c r="K64">
        <f t="shared" si="5"/>
        <v>5024</v>
      </c>
      <c r="L64">
        <f t="shared" si="6"/>
        <v>0.5</v>
      </c>
      <c r="M64" t="str" cm="1">
        <f t="array" ref="M64">[1]!LKnum(H64:J64)</f>
        <v>{古树精|娜迦}</v>
      </c>
      <c r="O64">
        <v>3015</v>
      </c>
      <c r="P64">
        <v>2009</v>
      </c>
      <c r="T64">
        <v>4002</v>
      </c>
      <c r="U64">
        <v>2</v>
      </c>
      <c r="V64" t="str">
        <f t="shared" si="8"/>
        <v>tank</v>
      </c>
    </row>
    <row r="65" spans="1:22" x14ac:dyDescent="0.15">
      <c r="A65" t="str">
        <f t="shared" si="9"/>
        <v>输出</v>
      </c>
      <c r="B65" t="str">
        <f t="shared" si="10"/>
        <v>战士</v>
      </c>
      <c r="C65">
        <f t="shared" si="11"/>
        <v>0</v>
      </c>
      <c r="D65">
        <v>1</v>
      </c>
      <c r="E65">
        <v>0</v>
      </c>
      <c r="F65">
        <f t="shared" si="4"/>
        <v>0.6</v>
      </c>
      <c r="H65" t="str">
        <f>_xlfn.XLOOKUP(O65,共鸣关系设定!$B:$B,共鸣关系设定!$E:$E)</f>
        <v>海魔女</v>
      </c>
      <c r="I65" t="str">
        <f>_xlfn.XLOOKUP(P65,共鸣关系设定!$B:$B,共鸣关系设定!$E:$E)</f>
        <v>剑齿虎</v>
      </c>
      <c r="J65">
        <f>_xlfn.XLOOKUP(Q65,共鸣关系设定!$B:$B,共鸣关系设定!$E:$E)</f>
        <v>0</v>
      </c>
      <c r="K65">
        <f t="shared" si="5"/>
        <v>5037</v>
      </c>
      <c r="L65">
        <f t="shared" si="6"/>
        <v>0.5</v>
      </c>
      <c r="M65" t="str" cm="1">
        <f t="array" ref="M65">[1]!LKnum(H65:J65)</f>
        <v>{海魔女|剑齿虎}</v>
      </c>
      <c r="O65">
        <v>3021</v>
      </c>
      <c r="P65">
        <v>2016</v>
      </c>
      <c r="T65">
        <v>4003</v>
      </c>
      <c r="U65">
        <v>2</v>
      </c>
      <c r="V65" t="str">
        <f t="shared" si="8"/>
        <v>tank</v>
      </c>
    </row>
    <row r="66" spans="1:22" x14ac:dyDescent="0.15">
      <c r="A66" t="str">
        <f t="shared" si="9"/>
        <v>输出</v>
      </c>
      <c r="B66" t="str">
        <f t="shared" si="10"/>
        <v>tank</v>
      </c>
      <c r="C66">
        <f t="shared" si="11"/>
        <v>0</v>
      </c>
      <c r="D66">
        <v>2</v>
      </c>
      <c r="E66">
        <v>0</v>
      </c>
      <c r="F66">
        <f t="shared" si="4"/>
        <v>0.7</v>
      </c>
      <c r="H66" t="str">
        <f>_xlfn.XLOOKUP(O66,共鸣关系设定!$B:$B,共鸣关系设定!$E:$E)</f>
        <v>辉光</v>
      </c>
      <c r="I66" t="str">
        <f>_xlfn.XLOOKUP(P66,共鸣关系设定!$B:$B,共鸣关系设定!$E:$E)</f>
        <v>海妖</v>
      </c>
      <c r="J66">
        <f>_xlfn.XLOOKUP(Q66,共鸣关系设定!$B:$B,共鸣关系设定!$E:$E)</f>
        <v>0</v>
      </c>
      <c r="K66">
        <f t="shared" si="5"/>
        <v>6015</v>
      </c>
      <c r="L66">
        <f t="shared" si="6"/>
        <v>0.6</v>
      </c>
      <c r="M66" t="str" cm="1">
        <f t="array" ref="M66">[1]!LKnum(H66:J66)</f>
        <v>{辉光|海妖}</v>
      </c>
      <c r="O66">
        <v>3009</v>
      </c>
      <c r="P66">
        <v>3006</v>
      </c>
      <c r="T66">
        <v>4004</v>
      </c>
      <c r="U66">
        <v>2</v>
      </c>
      <c r="V66" t="str">
        <f t="shared" ref="V66:V97" si="12">_xlfn.XLOOKUP(U66,W:W,X:X)</f>
        <v>tank</v>
      </c>
    </row>
    <row r="67" spans="1:22" x14ac:dyDescent="0.15">
      <c r="A67" t="str">
        <f t="shared" si="9"/>
        <v>战士</v>
      </c>
      <c r="B67" t="str">
        <f t="shared" si="10"/>
        <v>输出</v>
      </c>
      <c r="C67">
        <f t="shared" si="11"/>
        <v>0</v>
      </c>
      <c r="D67">
        <v>1</v>
      </c>
      <c r="E67">
        <v>0</v>
      </c>
      <c r="F67">
        <f t="shared" si="4"/>
        <v>0.6</v>
      </c>
      <c r="H67" t="str">
        <f>_xlfn.XLOOKUP(O67,共鸣关系设定!$B:$B,共鸣关系设定!$E:$E)</f>
        <v>独角兽</v>
      </c>
      <c r="I67" t="str">
        <f>_xlfn.XLOOKUP(P67,共鸣关系设定!$B:$B,共鸣关系设定!$E:$E)</f>
        <v>沙罗曼蛇</v>
      </c>
      <c r="J67">
        <f>_xlfn.XLOOKUP(Q67,共鸣关系设定!$B:$B,共鸣关系设定!$E:$E)</f>
        <v>0</v>
      </c>
      <c r="K67">
        <f t="shared" si="5"/>
        <v>5017</v>
      </c>
      <c r="L67">
        <f t="shared" si="6"/>
        <v>0.5</v>
      </c>
      <c r="M67" t="str" cm="1">
        <f t="array" ref="M67">[1]!LKnum(H67:J67)</f>
        <v>{独角兽|沙罗曼蛇}</v>
      </c>
      <c r="O67">
        <v>3013</v>
      </c>
      <c r="P67">
        <v>2004</v>
      </c>
      <c r="T67">
        <v>4005</v>
      </c>
      <c r="U67">
        <v>4</v>
      </c>
      <c r="V67" t="str">
        <f t="shared" si="12"/>
        <v>输出</v>
      </c>
    </row>
    <row r="68" spans="1:22" x14ac:dyDescent="0.15">
      <c r="A68" t="str">
        <f t="shared" si="9"/>
        <v>输出</v>
      </c>
      <c r="B68" t="str">
        <f t="shared" si="10"/>
        <v>tank</v>
      </c>
      <c r="C68">
        <f t="shared" si="11"/>
        <v>0</v>
      </c>
      <c r="D68">
        <v>2</v>
      </c>
      <c r="E68">
        <v>0</v>
      </c>
      <c r="F68">
        <f t="shared" si="4"/>
        <v>0.6</v>
      </c>
      <c r="H68" t="str">
        <f>_xlfn.XLOOKUP(O68,共鸣关系设定!$B:$B,共鸣关系设定!$E:$E)</f>
        <v>薇儿</v>
      </c>
      <c r="I68" t="str">
        <f>_xlfn.XLOOKUP(P68,共鸣关系设定!$B:$B,共鸣关系设定!$E:$E)</f>
        <v>山岭巨人</v>
      </c>
      <c r="J68">
        <f>_xlfn.XLOOKUP(Q68,共鸣关系设定!$B:$B,共鸣关系设定!$E:$E)</f>
        <v>0</v>
      </c>
      <c r="K68">
        <f t="shared" si="5"/>
        <v>5021</v>
      </c>
      <c r="L68">
        <f t="shared" si="6"/>
        <v>0.5</v>
      </c>
      <c r="M68" t="str" cm="1">
        <f t="array" ref="M68">[1]!LKnum(H68:J68)</f>
        <v>{薇儿|山岭巨人}</v>
      </c>
      <c r="O68">
        <v>3018</v>
      </c>
      <c r="P68">
        <v>2003</v>
      </c>
      <c r="T68">
        <v>4006</v>
      </c>
      <c r="U68">
        <v>4</v>
      </c>
      <c r="V68" t="str">
        <f t="shared" si="12"/>
        <v>输出</v>
      </c>
    </row>
    <row r="69" spans="1:22" x14ac:dyDescent="0.15">
      <c r="A69" t="str">
        <f t="shared" si="9"/>
        <v>tank</v>
      </c>
      <c r="B69" t="str">
        <f t="shared" si="10"/>
        <v>战士</v>
      </c>
      <c r="C69">
        <f t="shared" si="11"/>
        <v>0</v>
      </c>
      <c r="D69">
        <v>2</v>
      </c>
      <c r="E69">
        <v>0</v>
      </c>
      <c r="F69">
        <f t="shared" si="4"/>
        <v>0.45</v>
      </c>
      <c r="H69" t="str">
        <f>_xlfn.XLOOKUP(O69,共鸣关系设定!$B:$B,共鸣关系设定!$E:$E)</f>
        <v>大恶魔</v>
      </c>
      <c r="I69" t="str">
        <f>_xlfn.XLOOKUP(P69,共鸣关系设定!$B:$B,共鸣关系设定!$E:$E)</f>
        <v>狂暴骷髅</v>
      </c>
      <c r="J69">
        <f>_xlfn.XLOOKUP(Q69,共鸣关系设定!$B:$B,共鸣关系设定!$E:$E)</f>
        <v>0</v>
      </c>
      <c r="K69">
        <f t="shared" si="5"/>
        <v>4017</v>
      </c>
      <c r="L69">
        <f t="shared" si="6"/>
        <v>0.4</v>
      </c>
      <c r="M69" t="str" cm="1">
        <f t="array" ref="M69">[1]!LKnum(H69:J69)</f>
        <v>{大恶魔|狂暴骷髅}</v>
      </c>
      <c r="O69">
        <v>3000</v>
      </c>
      <c r="P69">
        <v>1017</v>
      </c>
      <c r="T69">
        <v>4007</v>
      </c>
      <c r="U69">
        <v>2</v>
      </c>
      <c r="V69" t="str">
        <f t="shared" si="12"/>
        <v>tank</v>
      </c>
    </row>
    <row r="70" spans="1:22" x14ac:dyDescent="0.15">
      <c r="A70" t="str">
        <f t="shared" ref="A70:A75" si="13">_xlfn.XLOOKUP(O70,$T:$T,$V:$V)</f>
        <v>战士</v>
      </c>
      <c r="B70" t="str">
        <f t="shared" ref="B70:B75" si="14">_xlfn.XLOOKUP(P70,$T:$T,$V:$V)</f>
        <v>战士</v>
      </c>
      <c r="C70">
        <f t="shared" ref="C70:C75" si="15">_xlfn.XLOOKUP(Q70,$T:$T,$V:$V)</f>
        <v>0</v>
      </c>
      <c r="D70">
        <v>2</v>
      </c>
      <c r="E70">
        <v>0</v>
      </c>
      <c r="F70">
        <f t="shared" si="4"/>
        <v>0.6</v>
      </c>
      <c r="H70" t="str">
        <f>_xlfn.XLOOKUP(O70,共鸣关系设定!$B:$B,共鸣关系设定!$E:$E)</f>
        <v>暗夜少女</v>
      </c>
      <c r="I70" t="str">
        <f>_xlfn.XLOOKUP(P70,共鸣关系设定!$B:$B,共鸣关系设定!$E:$E)</f>
        <v>猫又</v>
      </c>
      <c r="J70">
        <f>_xlfn.XLOOKUP(Q70,共鸣关系设定!$B:$B,共鸣关系设定!$E:$E)</f>
        <v>0</v>
      </c>
      <c r="K70">
        <f t="shared" si="5"/>
        <v>5021</v>
      </c>
      <c r="L70">
        <f t="shared" si="6"/>
        <v>0.5</v>
      </c>
      <c r="M70" t="str" cm="1">
        <f t="array" ref="M70">[1]!LKnum(H70:J70)</f>
        <v>{暗夜少女|猫又}</v>
      </c>
      <c r="O70">
        <v>3010</v>
      </c>
      <c r="P70">
        <v>2011</v>
      </c>
      <c r="T70">
        <v>4008</v>
      </c>
      <c r="U70">
        <v>2</v>
      </c>
      <c r="V70" t="str">
        <f t="shared" si="12"/>
        <v>tank</v>
      </c>
    </row>
    <row r="71" spans="1:22" x14ac:dyDescent="0.15">
      <c r="A71" t="str">
        <f t="shared" si="13"/>
        <v>tank</v>
      </c>
      <c r="B71" t="str">
        <f t="shared" si="14"/>
        <v>tank</v>
      </c>
      <c r="C71">
        <f t="shared" si="15"/>
        <v>0</v>
      </c>
      <c r="D71">
        <v>3</v>
      </c>
      <c r="E71">
        <v>0</v>
      </c>
      <c r="F71">
        <f t="shared" ref="F71:F75" si="16">_xlfn.XLOOKUP(L71,$N$79:$N$85,$O$79:$O$85)</f>
        <v>0.6</v>
      </c>
      <c r="H71" t="str">
        <f>_xlfn.XLOOKUP(O71,共鸣关系设定!$B:$B,共鸣关系设定!$E:$E)</f>
        <v>金刚</v>
      </c>
      <c r="I71" t="str">
        <f>_xlfn.XLOOKUP(P71,共鸣关系设定!$B:$B,共鸣关系设定!$E:$E)</f>
        <v>石化蜥蜴</v>
      </c>
      <c r="J71">
        <f>_xlfn.XLOOKUP(Q71,共鸣关系设定!$B:$B,共鸣关系设定!$E:$E)</f>
        <v>0</v>
      </c>
      <c r="K71">
        <f t="shared" ref="K71:K75" si="17">SUM(O71:Q71)</f>
        <v>5017</v>
      </c>
      <c r="L71">
        <f t="shared" ref="L71:L74" si="18">ROUND(K71/10000,1)</f>
        <v>0.5</v>
      </c>
      <c r="M71" t="str" cm="1">
        <f t="array" ref="M71">[1]!LKnum(H71:J71)</f>
        <v>{金刚|石化蜥蜴}</v>
      </c>
      <c r="O71">
        <v>3012</v>
      </c>
      <c r="P71">
        <v>2005</v>
      </c>
      <c r="T71">
        <v>4009</v>
      </c>
      <c r="U71">
        <v>4</v>
      </c>
      <c r="V71" t="str">
        <f t="shared" si="12"/>
        <v>输出</v>
      </c>
    </row>
    <row r="72" spans="1:22" x14ac:dyDescent="0.15">
      <c r="A72" t="str">
        <f t="shared" si="13"/>
        <v>输出</v>
      </c>
      <c r="B72" t="str">
        <f t="shared" si="14"/>
        <v>输出</v>
      </c>
      <c r="C72">
        <f t="shared" si="15"/>
        <v>0</v>
      </c>
      <c r="D72">
        <v>1</v>
      </c>
      <c r="E72">
        <v>0</v>
      </c>
      <c r="F72">
        <f t="shared" si="16"/>
        <v>0.6</v>
      </c>
      <c r="H72" t="str">
        <f>_xlfn.XLOOKUP(O72,共鸣关系设定!$B:$B,共鸣关系设定!$E:$E)</f>
        <v>薇儿</v>
      </c>
      <c r="I72" t="str">
        <f>_xlfn.XLOOKUP(P72,共鸣关系设定!$B:$B,共鸣关系设定!$E:$E)</f>
        <v>姑获鸟</v>
      </c>
      <c r="J72">
        <f>_xlfn.XLOOKUP(Q72,共鸣关系设定!$B:$B,共鸣关系设定!$E:$E)</f>
        <v>0</v>
      </c>
      <c r="K72">
        <f t="shared" si="17"/>
        <v>5028</v>
      </c>
      <c r="L72">
        <f t="shared" si="18"/>
        <v>0.5</v>
      </c>
      <c r="M72" t="str" cm="1">
        <f t="array" ref="M72">[1]!LKnum(H72:J72)</f>
        <v>{薇儿|姑获鸟}</v>
      </c>
      <c r="O72">
        <v>3018</v>
      </c>
      <c r="P72">
        <v>2010</v>
      </c>
      <c r="T72">
        <v>4010</v>
      </c>
      <c r="U72">
        <v>4</v>
      </c>
      <c r="V72" t="str">
        <f t="shared" si="12"/>
        <v>输出</v>
      </c>
    </row>
    <row r="73" spans="1:22" x14ac:dyDescent="0.15">
      <c r="A73" t="str">
        <f t="shared" si="13"/>
        <v>输出</v>
      </c>
      <c r="B73" t="str">
        <f t="shared" si="14"/>
        <v>战士</v>
      </c>
      <c r="C73">
        <f t="shared" si="15"/>
        <v>0</v>
      </c>
      <c r="D73">
        <v>1</v>
      </c>
      <c r="E73">
        <v>0</v>
      </c>
      <c r="F73">
        <f t="shared" si="16"/>
        <v>0.45</v>
      </c>
      <c r="H73" t="str">
        <f>_xlfn.XLOOKUP(O73,共鸣关系设定!$B:$B,共鸣关系设定!$E:$E)</f>
        <v>狮鹫</v>
      </c>
      <c r="I73" t="str">
        <f>_xlfn.XLOOKUP(P73,共鸣关系设定!$B:$B,共鸣关系设定!$E:$E)</f>
        <v>狂暴骷髅</v>
      </c>
      <c r="J73">
        <f>_xlfn.XLOOKUP(Q73,共鸣关系设定!$B:$B,共鸣关系设定!$E:$E)</f>
        <v>0</v>
      </c>
      <c r="K73">
        <f t="shared" si="17"/>
        <v>4034</v>
      </c>
      <c r="L73">
        <f t="shared" si="18"/>
        <v>0.4</v>
      </c>
      <c r="M73" t="str" cm="1">
        <f t="array" ref="M73">[1]!LKnum(H73:J73)</f>
        <v>{狮鹫|狂暴骷髅}</v>
      </c>
      <c r="O73">
        <v>3017</v>
      </c>
      <c r="P73">
        <v>1017</v>
      </c>
      <c r="T73">
        <v>4011</v>
      </c>
      <c r="U73">
        <v>2</v>
      </c>
      <c r="V73" t="str">
        <f t="shared" si="12"/>
        <v>tank</v>
      </c>
    </row>
    <row r="74" spans="1:22" x14ac:dyDescent="0.15">
      <c r="A74" t="str">
        <f t="shared" si="13"/>
        <v>tank</v>
      </c>
      <c r="B74" t="str">
        <f t="shared" si="14"/>
        <v>战士</v>
      </c>
      <c r="C74">
        <f t="shared" si="15"/>
        <v>0</v>
      </c>
      <c r="D74">
        <v>2</v>
      </c>
      <c r="E74">
        <v>0</v>
      </c>
      <c r="F74">
        <f t="shared" si="16"/>
        <v>0.45</v>
      </c>
      <c r="H74" t="str">
        <f>_xlfn.XLOOKUP(O74,共鸣关系设定!$B:$B,共鸣关系设定!$E:$E)</f>
        <v>狼人</v>
      </c>
      <c r="I74" t="str">
        <f>_xlfn.XLOOKUP(P74,共鸣关系设定!$B:$B,共鸣关系设定!$E:$E)</f>
        <v>猫又</v>
      </c>
      <c r="J74">
        <f>_xlfn.XLOOKUP(Q74,共鸣关系设定!$B:$B,共鸣关系设定!$E:$E)</f>
        <v>0</v>
      </c>
      <c r="K74">
        <f t="shared" si="17"/>
        <v>4023</v>
      </c>
      <c r="L74">
        <f t="shared" si="18"/>
        <v>0.4</v>
      </c>
      <c r="M74" t="str" cm="1">
        <f t="array" ref="M74">[1]!LKnum(H74:J74)</f>
        <v>{狼人|猫又}</v>
      </c>
      <c r="O74">
        <v>2012</v>
      </c>
      <c r="P74">
        <v>2011</v>
      </c>
      <c r="T74">
        <v>4012</v>
      </c>
      <c r="U74">
        <v>1</v>
      </c>
      <c r="V74" t="str">
        <f t="shared" si="12"/>
        <v>战士</v>
      </c>
    </row>
    <row r="75" spans="1:22" x14ac:dyDescent="0.15">
      <c r="A75" t="str">
        <f t="shared" si="13"/>
        <v>战士</v>
      </c>
      <c r="B75" t="str">
        <f t="shared" si="14"/>
        <v>tank</v>
      </c>
      <c r="C75">
        <f t="shared" si="15"/>
        <v>0</v>
      </c>
      <c r="D75">
        <v>1</v>
      </c>
      <c r="E75">
        <v>4</v>
      </c>
      <c r="F75">
        <f t="shared" si="16"/>
        <v>1.1499999999999999</v>
      </c>
      <c r="H75" t="str">
        <f>_xlfn.XLOOKUP(O75,共鸣关系设定!$B:$B,共鸣关系设定!$E:$E)</f>
        <v>鲜血女王</v>
      </c>
      <c r="I75" t="str">
        <f>_xlfn.XLOOKUP(P75,共鸣关系设定!$B:$B,共鸣关系设定!$E:$E)</f>
        <v>半神木乃伊</v>
      </c>
      <c r="J75">
        <f>_xlfn.XLOOKUP(Q75,共鸣关系设定!$B:$B,共鸣关系设定!$E:$E)</f>
        <v>0</v>
      </c>
      <c r="K75">
        <f t="shared" si="17"/>
        <v>8051</v>
      </c>
      <c r="L75">
        <v>1.2</v>
      </c>
      <c r="M75" t="str" cm="1">
        <f t="array" ref="M75">[1]!LKnum(H75:J75)</f>
        <v>{鲜血女王|半神木乃伊}</v>
      </c>
      <c r="O75">
        <v>4024</v>
      </c>
      <c r="P75">
        <v>4027</v>
      </c>
      <c r="T75">
        <v>4013</v>
      </c>
      <c r="U75">
        <v>4</v>
      </c>
      <c r="V75" t="str">
        <f t="shared" si="12"/>
        <v>输出</v>
      </c>
    </row>
    <row r="76" spans="1:22" x14ac:dyDescent="0.15">
      <c r="T76">
        <v>4014</v>
      </c>
      <c r="U76">
        <v>1</v>
      </c>
      <c r="V76" t="str">
        <f t="shared" si="12"/>
        <v>战士</v>
      </c>
    </row>
    <row r="77" spans="1:22" x14ac:dyDescent="0.15">
      <c r="T77">
        <v>4015</v>
      </c>
      <c r="U77">
        <v>4</v>
      </c>
      <c r="V77" t="str">
        <f t="shared" si="12"/>
        <v>输出</v>
      </c>
    </row>
    <row r="78" spans="1:22" x14ac:dyDescent="0.15">
      <c r="T78">
        <v>4016</v>
      </c>
      <c r="U78">
        <v>4</v>
      </c>
      <c r="V78" t="str">
        <f t="shared" si="12"/>
        <v>输出</v>
      </c>
    </row>
    <row r="79" spans="1:22" x14ac:dyDescent="0.15">
      <c r="L79">
        <v>1</v>
      </c>
      <c r="M79" cm="1">
        <f t="array" ref="M79:M85">_xlfn.UNIQUE(L6:L75)</f>
        <v>1.2</v>
      </c>
      <c r="N79">
        <f>LARGE(_xlfn.ANCHORARRAY($M$79),L79)</f>
        <v>1.2</v>
      </c>
      <c r="O79">
        <v>1.1499999999999999</v>
      </c>
      <c r="P79">
        <f>COUNTIFS($L$6:$L$75,N79)</f>
        <v>33</v>
      </c>
      <c r="T79">
        <v>4017</v>
      </c>
      <c r="U79">
        <v>4</v>
      </c>
      <c r="V79" t="str">
        <f t="shared" si="12"/>
        <v>输出</v>
      </c>
    </row>
    <row r="80" spans="1:22" x14ac:dyDescent="0.15">
      <c r="L80">
        <v>2</v>
      </c>
      <c r="M80">
        <v>0.4</v>
      </c>
      <c r="N80">
        <f t="shared" ref="N80:N85" si="19">LARGE(_xlfn.ANCHORARRAY($M$79),L80)</f>
        <v>1</v>
      </c>
      <c r="O80">
        <v>1.1000000000000001</v>
      </c>
      <c r="P80">
        <f t="shared" ref="P80:P85" si="20">COUNTIFS($L$6:$L$75,N80)</f>
        <v>1</v>
      </c>
      <c r="T80">
        <v>4018</v>
      </c>
      <c r="U80">
        <v>1</v>
      </c>
      <c r="V80" t="str">
        <f t="shared" si="12"/>
        <v>战士</v>
      </c>
    </row>
    <row r="81" spans="12:22" x14ac:dyDescent="0.15">
      <c r="L81">
        <v>3</v>
      </c>
      <c r="M81">
        <v>0.6</v>
      </c>
      <c r="N81">
        <f t="shared" si="19"/>
        <v>0.8</v>
      </c>
      <c r="O81">
        <v>0.9</v>
      </c>
      <c r="P81">
        <f t="shared" si="20"/>
        <v>4</v>
      </c>
      <c r="T81">
        <v>4019</v>
      </c>
      <c r="U81">
        <v>1</v>
      </c>
      <c r="V81" t="str">
        <f t="shared" si="12"/>
        <v>战士</v>
      </c>
    </row>
    <row r="82" spans="12:22" x14ac:dyDescent="0.15">
      <c r="L82">
        <v>4</v>
      </c>
      <c r="M82">
        <v>0.7</v>
      </c>
      <c r="N82">
        <f t="shared" si="19"/>
        <v>0.7</v>
      </c>
      <c r="O82">
        <v>0.8</v>
      </c>
      <c r="P82">
        <f t="shared" si="20"/>
        <v>2</v>
      </c>
      <c r="T82">
        <v>4020</v>
      </c>
      <c r="U82">
        <v>2</v>
      </c>
      <c r="V82" t="str">
        <f t="shared" si="12"/>
        <v>tank</v>
      </c>
    </row>
    <row r="83" spans="12:22" x14ac:dyDescent="0.15">
      <c r="L83">
        <v>5</v>
      </c>
      <c r="M83">
        <v>0.5</v>
      </c>
      <c r="N83">
        <f t="shared" si="19"/>
        <v>0.6</v>
      </c>
      <c r="O83">
        <v>0.7</v>
      </c>
      <c r="P83">
        <f t="shared" si="20"/>
        <v>7</v>
      </c>
      <c r="T83">
        <v>4021</v>
      </c>
      <c r="U83">
        <v>4</v>
      </c>
      <c r="V83" t="str">
        <f t="shared" si="12"/>
        <v>输出</v>
      </c>
    </row>
    <row r="84" spans="12:22" x14ac:dyDescent="0.15">
      <c r="L84">
        <v>6</v>
      </c>
      <c r="M84">
        <v>0.8</v>
      </c>
      <c r="N84">
        <f t="shared" si="19"/>
        <v>0.5</v>
      </c>
      <c r="O84">
        <v>0.6</v>
      </c>
      <c r="P84">
        <f t="shared" si="20"/>
        <v>12</v>
      </c>
      <c r="T84">
        <v>4022</v>
      </c>
      <c r="U84">
        <v>2</v>
      </c>
      <c r="V84" t="str">
        <f t="shared" si="12"/>
        <v>tank</v>
      </c>
    </row>
    <row r="85" spans="12:22" x14ac:dyDescent="0.15">
      <c r="L85">
        <v>7</v>
      </c>
      <c r="M85">
        <v>1</v>
      </c>
      <c r="N85">
        <f t="shared" si="19"/>
        <v>0.4</v>
      </c>
      <c r="O85">
        <v>0.45</v>
      </c>
      <c r="P85">
        <f t="shared" si="20"/>
        <v>11</v>
      </c>
      <c r="T85">
        <v>4023</v>
      </c>
      <c r="U85">
        <v>4</v>
      </c>
      <c r="V85" t="str">
        <f t="shared" si="12"/>
        <v>输出</v>
      </c>
    </row>
    <row r="86" spans="12:22" x14ac:dyDescent="0.15">
      <c r="T86">
        <v>4024</v>
      </c>
      <c r="U86">
        <v>1</v>
      </c>
      <c r="V86" t="str">
        <f t="shared" si="12"/>
        <v>战士</v>
      </c>
    </row>
    <row r="87" spans="12:22" x14ac:dyDescent="0.15">
      <c r="T87">
        <v>4025</v>
      </c>
      <c r="U87">
        <v>1</v>
      </c>
      <c r="V87" t="str">
        <f t="shared" si="12"/>
        <v>战士</v>
      </c>
    </row>
    <row r="88" spans="12:22" x14ac:dyDescent="0.15">
      <c r="T88">
        <v>4026</v>
      </c>
      <c r="U88">
        <v>1</v>
      </c>
      <c r="V88" t="str">
        <f t="shared" si="12"/>
        <v>战士</v>
      </c>
    </row>
    <row r="89" spans="12:22" x14ac:dyDescent="0.15">
      <c r="T89">
        <v>4027</v>
      </c>
      <c r="U89">
        <v>2</v>
      </c>
      <c r="V89" t="str">
        <f t="shared" si="12"/>
        <v>tank</v>
      </c>
    </row>
    <row r="90" spans="12:22" x14ac:dyDescent="0.15">
      <c r="T90">
        <v>4028</v>
      </c>
      <c r="U90">
        <v>2</v>
      </c>
      <c r="V90" t="str">
        <f t="shared" si="12"/>
        <v>tank</v>
      </c>
    </row>
    <row r="91" spans="12:22" x14ac:dyDescent="0.15">
      <c r="T91">
        <v>4029</v>
      </c>
      <c r="U91">
        <v>2</v>
      </c>
      <c r="V91" t="str">
        <f t="shared" si="12"/>
        <v>tank</v>
      </c>
    </row>
    <row r="92" spans="12:22" x14ac:dyDescent="0.15">
      <c r="T92">
        <v>4030</v>
      </c>
      <c r="U92">
        <v>4</v>
      </c>
      <c r="V92" t="str">
        <f t="shared" si="12"/>
        <v>输出</v>
      </c>
    </row>
    <row r="93" spans="12:22" x14ac:dyDescent="0.15">
      <c r="T93">
        <v>4031</v>
      </c>
      <c r="U93">
        <v>3</v>
      </c>
      <c r="V93" t="str">
        <f t="shared" si="12"/>
        <v>辅助</v>
      </c>
    </row>
    <row r="94" spans="12:22" x14ac:dyDescent="0.15">
      <c r="T94">
        <v>4032</v>
      </c>
      <c r="U94">
        <v>3</v>
      </c>
      <c r="V94" t="str">
        <f t="shared" si="12"/>
        <v>辅助</v>
      </c>
    </row>
    <row r="95" spans="12:22" x14ac:dyDescent="0.15">
      <c r="T95">
        <v>4033</v>
      </c>
      <c r="U95">
        <v>4</v>
      </c>
      <c r="V95" t="str">
        <f t="shared" si="12"/>
        <v>输出</v>
      </c>
    </row>
    <row r="96" spans="12:22" x14ac:dyDescent="0.15">
      <c r="T96">
        <v>4034</v>
      </c>
      <c r="U96">
        <v>3</v>
      </c>
      <c r="V96" t="str">
        <f t="shared" si="12"/>
        <v>辅助</v>
      </c>
    </row>
    <row r="97" spans="20:22" x14ac:dyDescent="0.15">
      <c r="T97">
        <v>4035</v>
      </c>
      <c r="U97">
        <v>1</v>
      </c>
      <c r="V97" t="str">
        <f t="shared" si="12"/>
        <v>战士</v>
      </c>
    </row>
    <row r="98" spans="20:22" x14ac:dyDescent="0.15">
      <c r="T98">
        <v>4036</v>
      </c>
      <c r="U98">
        <v>2</v>
      </c>
      <c r="V98" t="str">
        <f t="shared" ref="V98:V105" si="21">_xlfn.XLOOKUP(U98,W:W,X:X)</f>
        <v>tank</v>
      </c>
    </row>
    <row r="99" spans="20:22" x14ac:dyDescent="0.15">
      <c r="T99">
        <v>4037</v>
      </c>
      <c r="U99">
        <v>3</v>
      </c>
      <c r="V99" t="str">
        <f t="shared" si="21"/>
        <v>辅助</v>
      </c>
    </row>
    <row r="100" spans="20:22" x14ac:dyDescent="0.15">
      <c r="T100">
        <v>4038</v>
      </c>
      <c r="U100">
        <v>1</v>
      </c>
      <c r="V100" t="str">
        <f t="shared" si="21"/>
        <v>战士</v>
      </c>
    </row>
    <row r="101" spans="20:22" x14ac:dyDescent="0.15">
      <c r="T101">
        <v>4039</v>
      </c>
      <c r="U101">
        <v>3</v>
      </c>
      <c r="V101" t="str">
        <f t="shared" si="21"/>
        <v>辅助</v>
      </c>
    </row>
    <row r="102" spans="20:22" x14ac:dyDescent="0.15">
      <c r="T102">
        <v>4040</v>
      </c>
      <c r="U102">
        <v>2</v>
      </c>
      <c r="V102" t="str">
        <f t="shared" si="21"/>
        <v>tank</v>
      </c>
    </row>
    <row r="103" spans="20:22" x14ac:dyDescent="0.15">
      <c r="T103">
        <v>4041</v>
      </c>
      <c r="U103">
        <v>2</v>
      </c>
      <c r="V103" t="str">
        <f t="shared" si="21"/>
        <v>tank</v>
      </c>
    </row>
    <row r="104" spans="20:22" x14ac:dyDescent="0.15">
      <c r="T104">
        <v>4042</v>
      </c>
      <c r="U104">
        <v>4</v>
      </c>
      <c r="V104" t="str">
        <f t="shared" si="21"/>
        <v>输出</v>
      </c>
    </row>
    <row r="105" spans="20:22" x14ac:dyDescent="0.15">
      <c r="T105">
        <v>10003</v>
      </c>
      <c r="U105">
        <v>4</v>
      </c>
      <c r="V105" t="str">
        <f t="shared" si="21"/>
        <v>输出</v>
      </c>
    </row>
  </sheetData>
  <phoneticPr fontId="14" type="noConversion"/>
  <conditionalFormatting sqref="O1:Q1048576">
    <cfRule type="cellIs" dxfId="11" priority="1" operator="equal">
      <formula>4026</formula>
    </cfRule>
    <cfRule type="cellIs" dxfId="10" priority="2" operator="equal">
      <formula>4022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A19" workbookViewId="0">
      <selection activeCell="I12" sqref="I12"/>
    </sheetView>
  </sheetViews>
  <sheetFormatPr defaultColWidth="9" defaultRowHeight="13.5" x14ac:dyDescent="0.15"/>
  <cols>
    <col min="5" max="6" width="50.875" customWidth="1"/>
    <col min="7" max="7" width="57.75" customWidth="1"/>
    <col min="9" max="14" width="41.5" customWidth="1"/>
  </cols>
  <sheetData>
    <row r="1" spans="2:11" x14ac:dyDescent="0.15">
      <c r="B1">
        <f>技能效果!R2</f>
        <v>4</v>
      </c>
      <c r="C1">
        <f>技能效果!S2</f>
        <v>8</v>
      </c>
      <c r="D1">
        <f>技能效果!T2</f>
        <v>12</v>
      </c>
      <c r="E1" s="4" t="str">
        <f>$I1&amp;$A$25&amp;B1&amp;$K1</f>
        <v>获得&lt;color=#47d110&gt;4%&lt;/color&gt;吸血效果</v>
      </c>
      <c r="F1" s="4" t="str">
        <f t="shared" ref="F1:G1" si="0">$I1&amp;$A$25&amp;C1&amp;$K1</f>
        <v>获得&lt;color=#47d110&gt;8%&lt;/color&gt;吸血效果</v>
      </c>
      <c r="G1" s="4" t="str">
        <f t="shared" si="0"/>
        <v>获得&lt;color=#47d110&gt;12%&lt;/color&gt;吸血效果</v>
      </c>
      <c r="H1">
        <v>1</v>
      </c>
      <c r="I1" t="s">
        <v>421</v>
      </c>
      <c r="K1" t="s">
        <v>422</v>
      </c>
    </row>
    <row r="2" spans="2:11" x14ac:dyDescent="0.15">
      <c r="B2">
        <f>技能效果!R3</f>
        <v>6.5</v>
      </c>
      <c r="C2">
        <f>技能效果!S3</f>
        <v>15.5</v>
      </c>
      <c r="D2">
        <f>技能效果!T3</f>
        <v>22.000000000000004</v>
      </c>
      <c r="E2" s="4" t="str">
        <f t="shared" ref="E2:E23" si="1">$I2&amp;$A$25&amp;B2&amp;$K2</f>
        <v>开局会获得一个护盾，吸收生命上限&lt;color=#47d110&gt;6.5%&lt;/color&gt;伤害</v>
      </c>
      <c r="F2" s="4" t="str">
        <f t="shared" ref="F2:F23" si="2">$I2&amp;$A$25&amp;C2&amp;$K2</f>
        <v>开局会获得一个护盾，吸收生命上限&lt;color=#47d110&gt;15.5%&lt;/color&gt;伤害</v>
      </c>
      <c r="G2" s="4" t="str">
        <f t="shared" ref="G2:G23" si="3">$I2&amp;$A$25&amp;D2&amp;$K2</f>
        <v>开局会获得一个护盾，吸收生命上限&lt;color=#47d110&gt;22%&lt;/color&gt;伤害</v>
      </c>
      <c r="H2">
        <v>2</v>
      </c>
      <c r="I2" t="s">
        <v>423</v>
      </c>
      <c r="K2" t="s">
        <v>424</v>
      </c>
    </row>
    <row r="3" spans="2:11" x14ac:dyDescent="0.15">
      <c r="B3">
        <f>技能效果!R4</f>
        <v>10</v>
      </c>
      <c r="C3">
        <f>技能效果!S4</f>
        <v>23</v>
      </c>
      <c r="D3">
        <f>技能效果!T4</f>
        <v>33</v>
      </c>
      <c r="E3" s="4" t="str">
        <f t="shared" si="1"/>
        <v>首次血量低于60%会获得&lt;color=#47d110&gt;10%&lt;/color&gt;伤害减免持续5秒</v>
      </c>
      <c r="F3" s="4" t="str">
        <f t="shared" si="2"/>
        <v>首次血量低于60%会获得&lt;color=#47d110&gt;23%&lt;/color&gt;伤害减免持续5秒</v>
      </c>
      <c r="G3" s="4" t="str">
        <f t="shared" si="3"/>
        <v>首次血量低于60%会获得&lt;color=#47d110&gt;33%&lt;/color&gt;伤害减免持续5秒</v>
      </c>
      <c r="H3">
        <v>3</v>
      </c>
      <c r="I3" t="s">
        <v>425</v>
      </c>
      <c r="K3" t="s">
        <v>426</v>
      </c>
    </row>
    <row r="4" spans="2:11" x14ac:dyDescent="0.15">
      <c r="B4">
        <f>技能效果!R5</f>
        <v>7.0000000000000009</v>
      </c>
      <c r="C4">
        <f>技能效果!S5</f>
        <v>14.000000000000002</v>
      </c>
      <c r="D4">
        <f>技能效果!T5</f>
        <v>21</v>
      </c>
      <c r="E4" s="4" t="str">
        <f t="shared" si="1"/>
        <v>受到单次伤害高于生命10%时，此次伤害效果时降低&lt;color=#47d110&gt;7%&lt;/color&gt;</v>
      </c>
      <c r="F4" s="4" t="str">
        <f t="shared" si="2"/>
        <v>受到单次伤害高于生命10%时，此次伤害效果时降低&lt;color=#47d110&gt;14%&lt;/color&gt;</v>
      </c>
      <c r="G4" s="4" t="str">
        <f t="shared" si="3"/>
        <v>受到单次伤害高于生命10%时，此次伤害效果时降低&lt;color=#47d110&gt;21%&lt;/color&gt;</v>
      </c>
      <c r="H4">
        <v>4</v>
      </c>
      <c r="I4" t="s">
        <v>427</v>
      </c>
      <c r="K4" t="s">
        <v>428</v>
      </c>
    </row>
    <row r="5" spans="2:11" x14ac:dyDescent="0.15">
      <c r="B5">
        <f>技能效果!R6</f>
        <v>12</v>
      </c>
      <c r="C5">
        <f>技能效果!S6</f>
        <v>24</v>
      </c>
      <c r="D5">
        <f>技能效果!T6</f>
        <v>35</v>
      </c>
      <c r="E5" s="4" t="str">
        <f t="shared" si="1"/>
        <v>对血量低于30%目标伤害和治疗效果提高&lt;color=#47d110&gt;12%&lt;/color&gt;</v>
      </c>
      <c r="F5" s="4" t="str">
        <f t="shared" si="2"/>
        <v>对血量低于30%目标伤害和治疗效果提高&lt;color=#47d110&gt;24%&lt;/color&gt;</v>
      </c>
      <c r="G5" s="4" t="str">
        <f t="shared" si="3"/>
        <v>对血量低于30%目标伤害和治疗效果提高&lt;color=#47d110&gt;35%&lt;/color&gt;</v>
      </c>
      <c r="H5">
        <v>5</v>
      </c>
      <c r="I5" t="s">
        <v>429</v>
      </c>
      <c r="K5" t="s">
        <v>428</v>
      </c>
    </row>
    <row r="6" spans="2:11" x14ac:dyDescent="0.15">
      <c r="B6">
        <f>技能效果!R7</f>
        <v>9</v>
      </c>
      <c r="C6">
        <f>技能效果!S7</f>
        <v>21</v>
      </c>
      <c r="D6">
        <f>技能效果!T7</f>
        <v>30</v>
      </c>
      <c r="E6" s="4" t="str">
        <f t="shared" si="1"/>
        <v>上阵后技能冷却恢复速度提高&lt;color=#47d110&gt;9%&lt;/color&gt;持续10秒</v>
      </c>
      <c r="F6" s="4" t="str">
        <f t="shared" si="2"/>
        <v>上阵后技能冷却恢复速度提高&lt;color=#47d110&gt;21%&lt;/color&gt;持续10秒</v>
      </c>
      <c r="G6" s="4" t="str">
        <f t="shared" si="3"/>
        <v>上阵后技能冷却恢复速度提高&lt;color=#47d110&gt;30%&lt;/color&gt;持续10秒</v>
      </c>
      <c r="H6">
        <v>6</v>
      </c>
      <c r="I6" t="s">
        <v>430</v>
      </c>
      <c r="K6" t="s">
        <v>431</v>
      </c>
    </row>
    <row r="7" spans="2:11" x14ac:dyDescent="0.15">
      <c r="B7">
        <f>技能效果!R8</f>
        <v>5</v>
      </c>
      <c r="C7">
        <f>技能效果!S8</f>
        <v>12</v>
      </c>
      <c r="D7">
        <f>技能效果!T8</f>
        <v>18</v>
      </c>
      <c r="E7" s="4" t="str">
        <f t="shared" si="1"/>
        <v>伤害和治疗的暴击和暴击效果提升&lt;color=#47d110&gt;5%&lt;/color&gt;</v>
      </c>
      <c r="F7" s="4" t="str">
        <f t="shared" si="2"/>
        <v>伤害和治疗的暴击和暴击效果提升&lt;color=#47d110&gt;12%&lt;/color&gt;</v>
      </c>
      <c r="G7" s="4" t="str">
        <f t="shared" si="3"/>
        <v>伤害和治疗的暴击和暴击效果提升&lt;color=#47d110&gt;18%&lt;/color&gt;</v>
      </c>
      <c r="H7">
        <v>7</v>
      </c>
      <c r="I7" t="s">
        <v>432</v>
      </c>
      <c r="K7" t="s">
        <v>428</v>
      </c>
    </row>
    <row r="8" spans="2:11" x14ac:dyDescent="0.15">
      <c r="B8">
        <f>技能效果!R9</f>
        <v>4</v>
      </c>
      <c r="C8">
        <f>技能效果!S9</f>
        <v>8</v>
      </c>
      <c r="D8">
        <f>技能效果!T9</f>
        <v>12</v>
      </c>
      <c r="E8" s="4" t="str">
        <f t="shared" si="1"/>
        <v>造成伤害&lt;color=#47d110&gt;4%&lt;/color&gt;为致死伤害</v>
      </c>
      <c r="F8" s="4" t="str">
        <f t="shared" si="2"/>
        <v>造成伤害&lt;color=#47d110&gt;8%&lt;/color&gt;为致死伤害</v>
      </c>
      <c r="G8" s="4" t="str">
        <f t="shared" si="3"/>
        <v>造成伤害&lt;color=#47d110&gt;12%&lt;/color&gt;为致死伤害</v>
      </c>
      <c r="H8">
        <v>8</v>
      </c>
      <c r="I8" t="s">
        <v>433</v>
      </c>
      <c r="K8" t="s">
        <v>434</v>
      </c>
    </row>
    <row r="9" spans="2:11" x14ac:dyDescent="0.15">
      <c r="B9">
        <f>技能效果!R10</f>
        <v>3</v>
      </c>
      <c r="C9">
        <f>技能效果!S10</f>
        <v>6.9999999999999991</v>
      </c>
      <c r="D9">
        <f>技能效果!T10</f>
        <v>10</v>
      </c>
      <c r="E9" s="4" t="str">
        <f t="shared" si="1"/>
        <v>对流血目标造成伤害提高&lt;color=#47d110&gt;3%&lt;/color&gt;</v>
      </c>
      <c r="F9" s="4" t="str">
        <f t="shared" si="2"/>
        <v>对流血目标造成伤害提高&lt;color=#47d110&gt;7%&lt;/color&gt;</v>
      </c>
      <c r="G9" s="4" t="str">
        <f t="shared" si="3"/>
        <v>对流血目标造成伤害提高&lt;color=#47d110&gt;10%&lt;/color&gt;</v>
      </c>
      <c r="H9">
        <v>9</v>
      </c>
      <c r="I9" t="s">
        <v>435</v>
      </c>
      <c r="K9" t="s">
        <v>428</v>
      </c>
    </row>
    <row r="10" spans="2:11" x14ac:dyDescent="0.15">
      <c r="B10">
        <f>技能效果!R11</f>
        <v>5</v>
      </c>
      <c r="C10">
        <f>技能效果!S11</f>
        <v>10</v>
      </c>
      <c r="D10">
        <f>技能效果!T11</f>
        <v>16</v>
      </c>
      <c r="E10" s="4" t="str">
        <f t="shared" si="1"/>
        <v>受到伤害降低&lt;color=#47d110&gt;5%&lt;/color&gt;</v>
      </c>
      <c r="F10" s="4" t="str">
        <f t="shared" si="2"/>
        <v>受到伤害降低&lt;color=#47d110&gt;10%&lt;/color&gt;</v>
      </c>
      <c r="G10" s="4" t="str">
        <f t="shared" si="3"/>
        <v>受到伤害降低&lt;color=#47d110&gt;16%&lt;/color&gt;</v>
      </c>
      <c r="H10">
        <v>10</v>
      </c>
      <c r="I10" t="s">
        <v>436</v>
      </c>
      <c r="K10" t="s">
        <v>428</v>
      </c>
    </row>
    <row r="11" spans="2:11" x14ac:dyDescent="0.15">
      <c r="B11">
        <f>技能效果!R12</f>
        <v>150</v>
      </c>
      <c r="C11">
        <f>技能效果!S12</f>
        <v>170</v>
      </c>
      <c r="D11">
        <f>技能效果!T12</f>
        <v>200</v>
      </c>
      <c r="E11" s="4" t="str">
        <f t="shared" si="1"/>
        <v>普通攻击有6%概率造成&lt;color=#47d110&gt;150%&lt;/color&gt;伤害</v>
      </c>
      <c r="F11" s="4" t="str">
        <f t="shared" si="2"/>
        <v>普通攻击有6%概率造成&lt;color=#47d110&gt;170%&lt;/color&gt;伤害</v>
      </c>
      <c r="G11" s="4" t="str">
        <f t="shared" si="3"/>
        <v>普通攻击有6%概率造成&lt;color=#47d110&gt;200%&lt;/color&gt;伤害</v>
      </c>
      <c r="H11">
        <v>11</v>
      </c>
      <c r="I11" s="2" t="s">
        <v>437</v>
      </c>
      <c r="K11" t="s">
        <v>424</v>
      </c>
    </row>
    <row r="12" spans="2:11" x14ac:dyDescent="0.15">
      <c r="B12">
        <f>技能效果!R13</f>
        <v>3</v>
      </c>
      <c r="C12">
        <f>技能效果!S13</f>
        <v>6.9999999999999991</v>
      </c>
      <c r="D12">
        <f>技能效果!T13</f>
        <v>10</v>
      </c>
      <c r="E12" s="4" t="str">
        <f t="shared" si="1"/>
        <v>攻击附带&lt;color=#47d110&gt;3%&lt;/color&gt;护甲穿透</v>
      </c>
      <c r="F12" s="4" t="str">
        <f t="shared" si="2"/>
        <v>攻击附带&lt;color=#47d110&gt;7%&lt;/color&gt;护甲穿透</v>
      </c>
      <c r="G12" s="4" t="str">
        <f t="shared" si="3"/>
        <v>攻击附带&lt;color=#47d110&gt;10%&lt;/color&gt;护甲穿透</v>
      </c>
      <c r="H12">
        <v>12</v>
      </c>
      <c r="I12" t="s">
        <v>438</v>
      </c>
      <c r="K12" t="s">
        <v>439</v>
      </c>
    </row>
    <row r="13" spans="2:11" x14ac:dyDescent="0.15">
      <c r="B13">
        <f>技能效果!R14</f>
        <v>4</v>
      </c>
      <c r="C13">
        <f>技能效果!S14</f>
        <v>9</v>
      </c>
      <c r="D13">
        <f>技能效果!T14</f>
        <v>12.5</v>
      </c>
      <c r="E13" s="4" t="str">
        <f t="shared" si="1"/>
        <v>对冰冻目标额外造成&lt;color=#47d110&gt;4%&lt;/color&gt;伤害</v>
      </c>
      <c r="F13" s="4" t="str">
        <f t="shared" si="2"/>
        <v>对冰冻目标额外造成&lt;color=#47d110&gt;9%&lt;/color&gt;伤害</v>
      </c>
      <c r="G13" s="4" t="str">
        <f t="shared" si="3"/>
        <v>对冰冻目标额外造成&lt;color=#47d110&gt;12.5%&lt;/color&gt;伤害</v>
      </c>
      <c r="H13">
        <v>13</v>
      </c>
      <c r="I13" t="s">
        <v>440</v>
      </c>
      <c r="K13" t="s">
        <v>424</v>
      </c>
    </row>
    <row r="14" spans="2:11" x14ac:dyDescent="0.15">
      <c r="B14">
        <f>技能效果!R15</f>
        <v>3</v>
      </c>
      <c r="C14">
        <f>技能效果!S15</f>
        <v>6.9999999999999991</v>
      </c>
      <c r="D14">
        <f>技能效果!T15</f>
        <v>10</v>
      </c>
      <c r="E14" s="4" t="str">
        <f t="shared" si="1"/>
        <v>首次血量低于50%时获得&lt;color=#47d110&gt;3%&lt;/color&gt;生命护盾</v>
      </c>
      <c r="F14" s="4" t="str">
        <f t="shared" si="2"/>
        <v>首次血量低于50%时获得&lt;color=#47d110&gt;7%&lt;/color&gt;生命护盾</v>
      </c>
      <c r="G14" s="4" t="str">
        <f t="shared" si="3"/>
        <v>首次血量低于50%时获得&lt;color=#47d110&gt;10%&lt;/color&gt;生命护盾</v>
      </c>
      <c r="H14">
        <v>14</v>
      </c>
      <c r="I14" t="s">
        <v>441</v>
      </c>
      <c r="K14" s="2" t="s">
        <v>442</v>
      </c>
    </row>
    <row r="15" spans="2:11" s="3" customFormat="1" x14ac:dyDescent="0.15">
      <c r="B15">
        <f>技能效果!R16</f>
        <v>1</v>
      </c>
      <c r="C15">
        <f>技能效果!S16</f>
        <v>1.2</v>
      </c>
      <c r="D15">
        <f>技能效果!T16</f>
        <v>1.4</v>
      </c>
      <c r="E15" s="5" t="str">
        <f t="shared" si="1"/>
        <v>攻击有8%概率减少&lt;color=#47d110&gt;1&lt;/color&gt;秒必杀技冷却时间</v>
      </c>
      <c r="F15" s="5" t="str">
        <f t="shared" si="2"/>
        <v>攻击有8%概率减少&lt;color=#47d110&gt;1.2&lt;/color&gt;秒必杀技冷却时间</v>
      </c>
      <c r="G15" s="5" t="str">
        <f t="shared" si="3"/>
        <v>攻击有8%概率减少&lt;color=#47d110&gt;1.4&lt;/color&gt;秒必杀技冷却时间</v>
      </c>
      <c r="H15" s="3">
        <v>15</v>
      </c>
      <c r="I15" s="9" t="s">
        <v>443</v>
      </c>
      <c r="K15" s="125" t="s">
        <v>1036</v>
      </c>
    </row>
    <row r="16" spans="2:11" x14ac:dyDescent="0.15">
      <c r="B16">
        <f>技能效果!R17</f>
        <v>8</v>
      </c>
      <c r="C16">
        <f>技能效果!S17</f>
        <v>12</v>
      </c>
      <c r="D16">
        <f>技能效果!T17</f>
        <v>16</v>
      </c>
      <c r="E16" s="4" t="str">
        <f t="shared" si="1"/>
        <v>击败目标后回复&lt;color=#47d110&gt;8%&lt;/color&gt;生命值</v>
      </c>
      <c r="F16" s="4" t="str">
        <f t="shared" si="2"/>
        <v>击败目标后回复&lt;color=#47d110&gt;12%&lt;/color&gt;生命值</v>
      </c>
      <c r="G16" s="4" t="str">
        <f t="shared" si="3"/>
        <v>击败目标后回复&lt;color=#47d110&gt;16%&lt;/color&gt;生命值</v>
      </c>
      <c r="H16">
        <v>16</v>
      </c>
      <c r="I16" t="s">
        <v>444</v>
      </c>
      <c r="K16" t="s">
        <v>445</v>
      </c>
    </row>
    <row r="17" spans="1:11" x14ac:dyDescent="0.15">
      <c r="B17">
        <f>技能效果!R18</f>
        <v>4</v>
      </c>
      <c r="C17">
        <f>技能效果!S18</f>
        <v>9</v>
      </c>
      <c r="D17">
        <f>技能效果!T18</f>
        <v>12</v>
      </c>
      <c r="E17" s="4" t="str">
        <f t="shared" si="1"/>
        <v>受到控制效果降低30%，吸血效果提高&lt;color=#47d110&gt;4%&lt;/color&gt;</v>
      </c>
      <c r="F17" s="4" t="str">
        <f t="shared" si="2"/>
        <v>受到控制效果降低30%，吸血效果提高&lt;color=#47d110&gt;9%&lt;/color&gt;</v>
      </c>
      <c r="G17" s="4" t="str">
        <f t="shared" si="3"/>
        <v>受到控制效果降低30%，吸血效果提高&lt;color=#47d110&gt;12%&lt;/color&gt;</v>
      </c>
      <c r="H17">
        <v>17</v>
      </c>
      <c r="I17" t="s">
        <v>446</v>
      </c>
      <c r="K17" t="s">
        <v>428</v>
      </c>
    </row>
    <row r="18" spans="1:11" x14ac:dyDescent="0.15">
      <c r="B18">
        <f>技能效果!R19</f>
        <v>1</v>
      </c>
      <c r="C18">
        <f>技能效果!S19</f>
        <v>2</v>
      </c>
      <c r="D18">
        <f>技能效果!T19</f>
        <v>3</v>
      </c>
      <c r="E18" s="4" t="str">
        <f t="shared" si="1"/>
        <v>每2秒恢复&lt;color=#47d110&gt;1%&lt;/color&gt;生命上限血量</v>
      </c>
      <c r="F18" s="4" t="str">
        <f t="shared" si="2"/>
        <v>每2秒恢复&lt;color=#47d110&gt;2%&lt;/color&gt;生命上限血量</v>
      </c>
      <c r="G18" s="4" t="str">
        <f t="shared" si="3"/>
        <v>每2秒恢复&lt;color=#47d110&gt;3%&lt;/color&gt;生命上限血量</v>
      </c>
      <c r="H18">
        <v>18</v>
      </c>
      <c r="I18" t="s">
        <v>447</v>
      </c>
      <c r="K18" t="s">
        <v>448</v>
      </c>
    </row>
    <row r="19" spans="1:11" x14ac:dyDescent="0.15">
      <c r="B19">
        <f>技能效果!R20</f>
        <v>2</v>
      </c>
      <c r="C19">
        <f>技能效果!S20</f>
        <v>5</v>
      </c>
      <c r="D19">
        <f>技能效果!T20</f>
        <v>7.0000000000000009</v>
      </c>
      <c r="E19" s="4" t="str">
        <f t="shared" si="1"/>
        <v>血量上限提高&lt;color=#47d110&gt;2%&lt;/color&gt;</v>
      </c>
      <c r="F19" s="4" t="str">
        <f t="shared" si="2"/>
        <v>血量上限提高&lt;color=#47d110&gt;5%&lt;/color&gt;</v>
      </c>
      <c r="G19" s="4" t="str">
        <f t="shared" si="3"/>
        <v>血量上限提高&lt;color=#47d110&gt;7%&lt;/color&gt;</v>
      </c>
      <c r="H19">
        <v>19</v>
      </c>
      <c r="I19" t="s">
        <v>449</v>
      </c>
      <c r="K19" t="s">
        <v>428</v>
      </c>
    </row>
    <row r="20" spans="1:11" x14ac:dyDescent="0.15">
      <c r="B20">
        <f>技能效果!R21</f>
        <v>10</v>
      </c>
      <c r="C20">
        <f>技能效果!S21</f>
        <v>15</v>
      </c>
      <c r="D20">
        <f>技能效果!T21</f>
        <v>20</v>
      </c>
      <c r="E20" s="4" t="str">
        <f t="shared" si="1"/>
        <v>冷却减少&lt;color=#47d110&gt;10%&lt;/color&gt;</v>
      </c>
      <c r="F20" s="4" t="str">
        <f t="shared" si="2"/>
        <v>冷却减少&lt;color=#47d110&gt;15%&lt;/color&gt;</v>
      </c>
      <c r="G20" s="4" t="str">
        <f t="shared" si="3"/>
        <v>冷却减少&lt;color=#47d110&gt;20%&lt;/color&gt;</v>
      </c>
      <c r="H20">
        <v>20</v>
      </c>
      <c r="I20" t="s">
        <v>450</v>
      </c>
      <c r="K20" t="s">
        <v>428</v>
      </c>
    </row>
    <row r="21" spans="1:11" x14ac:dyDescent="0.15">
      <c r="B21">
        <f>技能效果!R22</f>
        <v>5</v>
      </c>
      <c r="C21">
        <f>技能效果!S22</f>
        <v>10</v>
      </c>
      <c r="D21">
        <f>技能效果!T22</f>
        <v>15</v>
      </c>
      <c r="E21" s="4" t="str">
        <f t="shared" si="1"/>
        <v>开局后获得攻速提高&lt;color=#47d110&gt;5%&lt;/color&gt;，持续10秒</v>
      </c>
      <c r="F21" s="4" t="str">
        <f t="shared" si="2"/>
        <v>开局后获得攻速提高&lt;color=#47d110&gt;10%&lt;/color&gt;，持续10秒</v>
      </c>
      <c r="G21" s="4" t="str">
        <f t="shared" si="3"/>
        <v>开局后获得攻速提高&lt;color=#47d110&gt;15%&lt;/color&gt;，持续10秒</v>
      </c>
      <c r="H21">
        <v>21</v>
      </c>
      <c r="I21" t="s">
        <v>451</v>
      </c>
      <c r="K21" t="s">
        <v>452</v>
      </c>
    </row>
    <row r="22" spans="1:11" x14ac:dyDescent="0.15">
      <c r="B22">
        <f>技能效果!R23</f>
        <v>2</v>
      </c>
      <c r="C22">
        <f>技能效果!S23</f>
        <v>5</v>
      </c>
      <c r="D22">
        <f>技能效果!T23</f>
        <v>7.0000000000000009</v>
      </c>
      <c r="E22" s="4" t="str">
        <f t="shared" si="1"/>
        <v>吸血效果提高&lt;color=#47d110&gt;2%&lt;/color&gt;</v>
      </c>
      <c r="F22" s="4" t="str">
        <f t="shared" si="2"/>
        <v>吸血效果提高&lt;color=#47d110&gt;5%&lt;/color&gt;</v>
      </c>
      <c r="G22" s="4" t="str">
        <f t="shared" si="3"/>
        <v>吸血效果提高&lt;color=#47d110&gt;7%&lt;/color&gt;</v>
      </c>
      <c r="H22">
        <v>22</v>
      </c>
      <c r="I22" t="s">
        <v>453</v>
      </c>
      <c r="K22" t="s">
        <v>428</v>
      </c>
    </row>
    <row r="23" spans="1:11" x14ac:dyDescent="0.15">
      <c r="B23">
        <f>技能效果!R24</f>
        <v>3</v>
      </c>
      <c r="C23">
        <f>技能效果!S24</f>
        <v>5</v>
      </c>
      <c r="D23">
        <f>技能效果!T24</f>
        <v>7.0000000000000009</v>
      </c>
      <c r="E23" s="4" t="str">
        <f t="shared" si="1"/>
        <v>有概率获得&lt;color=#47d110&gt;3%&lt;/color&gt;攻速提高持续8秒，可叠加5层</v>
      </c>
      <c r="F23" s="4" t="str">
        <f t="shared" si="2"/>
        <v>有概率获得&lt;color=#47d110&gt;5%&lt;/color&gt;攻速提高持续8秒，可叠加5层</v>
      </c>
      <c r="G23" s="4" t="str">
        <f t="shared" si="3"/>
        <v>有概率获得&lt;color=#47d110&gt;7%&lt;/color&gt;攻速提高持续8秒，可叠加5层</v>
      </c>
      <c r="H23">
        <v>23</v>
      </c>
      <c r="I23" t="s">
        <v>454</v>
      </c>
      <c r="K23" t="s">
        <v>455</v>
      </c>
    </row>
    <row r="24" spans="1:11" x14ac:dyDescent="0.15">
      <c r="E24">
        <v>1</v>
      </c>
      <c r="F24">
        <v>2</v>
      </c>
      <c r="G24">
        <v>3</v>
      </c>
    </row>
    <row r="25" spans="1:11" x14ac:dyDescent="0.15">
      <c r="A25" s="2" t="s">
        <v>456</v>
      </c>
      <c r="D25">
        <v>1</v>
      </c>
      <c r="E25" s="6">
        <v>3000001</v>
      </c>
      <c r="F25" s="6">
        <v>3000002</v>
      </c>
      <c r="G25" s="6">
        <v>3000003</v>
      </c>
      <c r="H25">
        <v>1</v>
      </c>
      <c r="I25" t="str">
        <f>Sheet5!P1</f>
        <v>, with &lt;color=#47d110&gt;</v>
      </c>
      <c r="K25" t="str">
        <f>"%"&amp;Sheet5!R1</f>
        <v>%&lt;/color&gt; lifesteal effects</v>
      </c>
    </row>
    <row r="26" spans="1:11" x14ac:dyDescent="0.15">
      <c r="A26" s="2" t="s">
        <v>457</v>
      </c>
      <c r="D26">
        <v>2</v>
      </c>
      <c r="E26" s="6">
        <v>3000004</v>
      </c>
      <c r="F26" s="6">
        <v>3000005</v>
      </c>
      <c r="G26" s="6">
        <v>3000006</v>
      </c>
      <c r="H26">
        <v>2</v>
      </c>
      <c r="I26" t="str">
        <f>Sheet5!P2</f>
        <v>, with a shield received at the beginning of a battle that absorbs damage up to &lt;color=#47d110&gt;</v>
      </c>
      <c r="K26" t="str">
        <f>"%"&amp;Sheet5!R2</f>
        <v>%&lt;/color&gt; Max HP</v>
      </c>
    </row>
    <row r="27" spans="1:11" x14ac:dyDescent="0.15">
      <c r="D27">
        <v>3</v>
      </c>
      <c r="E27" s="6">
        <v>3000007</v>
      </c>
      <c r="F27" s="6">
        <v>3000008</v>
      </c>
      <c r="G27" s="6">
        <v>3000009</v>
      </c>
      <c r="H27">
        <v>3</v>
      </c>
      <c r="I27" t="str">
        <f>Sheet5!P3</f>
        <v>&lt;color=#47d110&gt;</v>
      </c>
      <c r="K27" t="str">
        <f>"%"&amp;Sheet5!R3</f>
        <v>%&lt;/color&gt; additional damage reduction for 5 seconds when HP is below 60% for the first time</v>
      </c>
    </row>
    <row r="28" spans="1:11" x14ac:dyDescent="0.15">
      <c r="D28">
        <v>4</v>
      </c>
      <c r="E28" s="6">
        <v>3000013</v>
      </c>
      <c r="F28" s="6">
        <v>3000014</v>
      </c>
      <c r="G28" s="6">
        <v>3000015</v>
      </c>
      <c r="H28">
        <v>4</v>
      </c>
      <c r="I28" t="str">
        <f>Sheet5!P4</f>
        <v>, with &lt;color=#47d110&gt;</v>
      </c>
      <c r="K28" t="str">
        <f>"%"&amp;Sheet5!R4</f>
        <v>%&lt;/color&gt; damage reduction if the damage taken is over 10% HP</v>
      </c>
    </row>
    <row r="29" spans="1:11" x14ac:dyDescent="0.15">
      <c r="D29">
        <v>5</v>
      </c>
      <c r="E29" s="6">
        <v>3000016</v>
      </c>
      <c r="F29" s="6">
        <v>3000017</v>
      </c>
      <c r="G29" s="6">
        <v>3000018</v>
      </c>
      <c r="H29">
        <v>5</v>
      </c>
      <c r="I29" t="str">
        <f>Sheet5!P5</f>
        <v>, with &lt;color=#47d110&gt;</v>
      </c>
      <c r="K29" t="str">
        <f>"%"&amp;Sheet5!R5</f>
        <v>%&lt;/color&gt; increase in damage and healing effects to targets below 30% HP</v>
      </c>
    </row>
    <row r="30" spans="1:11" x14ac:dyDescent="0.15">
      <c r="D30">
        <v>6</v>
      </c>
      <c r="E30" s="6">
        <v>3000022</v>
      </c>
      <c r="F30" s="6">
        <v>3000023</v>
      </c>
      <c r="G30" s="6">
        <v>3000024</v>
      </c>
      <c r="H30">
        <v>6</v>
      </c>
      <c r="I30" t="str">
        <f>Sheet5!P6</f>
        <v>, with &lt;color=#47d110&gt;</v>
      </c>
      <c r="K30" t="str">
        <f>"%"&amp;Sheet5!R6</f>
        <v>%&lt;/color&gt; increase in skill CD recovery speed for 10 seconds</v>
      </c>
    </row>
    <row r="31" spans="1:11" x14ac:dyDescent="0.15">
      <c r="D31">
        <v>7</v>
      </c>
      <c r="E31" s="6">
        <v>3000028</v>
      </c>
      <c r="F31" s="6">
        <v>3000029</v>
      </c>
      <c r="G31" s="6">
        <v>3000030</v>
      </c>
      <c r="H31">
        <v>7</v>
      </c>
      <c r="I31" t="str">
        <f>Sheet5!P7</f>
        <v>, with &lt;color=#47d110&gt;</v>
      </c>
      <c r="K31" t="str">
        <f>"%"&amp;Sheet5!R7</f>
        <v>%&lt;/color&gt; increase in CRT damange and CRT healing effects</v>
      </c>
    </row>
    <row r="32" spans="1:11" x14ac:dyDescent="0.15">
      <c r="D32">
        <v>8</v>
      </c>
      <c r="E32" s="6">
        <v>3000031</v>
      </c>
      <c r="F32" s="6">
        <v>3000032</v>
      </c>
      <c r="G32" s="6">
        <v>3000033</v>
      </c>
      <c r="H32">
        <v>8</v>
      </c>
      <c r="I32" t="str">
        <f>Sheet5!P8</f>
        <v>, with &lt;color=#47d110&gt;</v>
      </c>
      <c r="K32" t="str">
        <f>"%"&amp;Sheet5!R8</f>
        <v>%&lt;/color&gt; chance of causing fatal damage</v>
      </c>
    </row>
    <row r="33" spans="4:11" x14ac:dyDescent="0.15">
      <c r="D33">
        <v>9</v>
      </c>
      <c r="E33" s="6">
        <v>3000034</v>
      </c>
      <c r="F33" s="6">
        <v>3000035</v>
      </c>
      <c r="G33" s="6">
        <v>3000036</v>
      </c>
      <c r="H33">
        <v>9</v>
      </c>
      <c r="I33" t="str">
        <f>Sheet5!P9</f>
        <v>, with &lt;color=#47d110&gt;</v>
      </c>
      <c r="K33" t="str">
        <f>"%"&amp;Sheet5!R9</f>
        <v>%&lt;/color&gt; damage increase to bleeding targets</v>
      </c>
    </row>
    <row r="34" spans="4:11" x14ac:dyDescent="0.15">
      <c r="D34">
        <v>10</v>
      </c>
      <c r="E34" s="6">
        <v>3000037</v>
      </c>
      <c r="F34" s="6">
        <v>3000038</v>
      </c>
      <c r="G34" s="6">
        <v>3000039</v>
      </c>
      <c r="H34">
        <v>10</v>
      </c>
      <c r="I34" t="str">
        <f>Sheet5!P10</f>
        <v>, with &lt;color=#47d110&gt;</v>
      </c>
      <c r="K34" t="str">
        <f>"%"&amp;Sheet5!R10</f>
        <v>%&lt;/color&gt; decrease in damage taken</v>
      </c>
    </row>
    <row r="35" spans="4:11" x14ac:dyDescent="0.15">
      <c r="D35">
        <v>11</v>
      </c>
      <c r="E35" s="6">
        <v>3000040</v>
      </c>
      <c r="F35" s="6">
        <v>3000041</v>
      </c>
      <c r="G35" s="6">
        <v>3000042</v>
      </c>
      <c r="H35">
        <v>11</v>
      </c>
      <c r="I35" t="str">
        <f>Sheet5!P11</f>
        <v>, with 6% chance of causing &lt;color=#47d110&gt;</v>
      </c>
      <c r="K35" t="str">
        <f>"%"&amp;Sheet5!R11</f>
        <v>%&lt;/color&gt; damage with basic attacks</v>
      </c>
    </row>
    <row r="36" spans="4:11" x14ac:dyDescent="0.15">
      <c r="D36">
        <v>12</v>
      </c>
      <c r="E36" s="6">
        <v>3000043</v>
      </c>
      <c r="F36" s="6">
        <v>3000044</v>
      </c>
      <c r="G36" s="6">
        <v>3000045</v>
      </c>
      <c r="H36">
        <v>12</v>
      </c>
      <c r="I36" t="str">
        <f>Sheet5!P12</f>
        <v>, with &lt;color=#47d110&gt;</v>
      </c>
      <c r="K36" t="str">
        <f>"%"&amp;Sheet5!R12</f>
        <v>%&lt;/color&gt; armor penetration in attacks</v>
      </c>
    </row>
    <row r="37" spans="4:11" x14ac:dyDescent="0.15">
      <c r="D37">
        <v>13</v>
      </c>
      <c r="E37" s="7">
        <v>3000046</v>
      </c>
      <c r="F37" s="7">
        <v>3000047</v>
      </c>
      <c r="G37" s="7">
        <v>3000048</v>
      </c>
      <c r="H37">
        <v>13</v>
      </c>
      <c r="I37" t="str">
        <f>Sheet5!P13</f>
        <v>, with &lt;color=#47d110&gt;</v>
      </c>
      <c r="K37" t="str">
        <f>"%"&amp;Sheet5!R13</f>
        <v>%&lt;/color&gt; additional damage to frozen targets</v>
      </c>
    </row>
    <row r="38" spans="4:11" x14ac:dyDescent="0.15">
      <c r="D38">
        <v>14</v>
      </c>
      <c r="E38" s="6">
        <v>3000049</v>
      </c>
      <c r="F38" s="6">
        <v>3000050</v>
      </c>
      <c r="G38" s="6">
        <v>3000051</v>
      </c>
      <c r="H38">
        <v>14</v>
      </c>
      <c r="I38" t="str">
        <f>Sheet5!P14</f>
        <v>, with a &lt;color=#47d110&gt;</v>
      </c>
      <c r="K38" t="str">
        <f>"%"&amp;Sheet5!R14</f>
        <v>%&lt;/color&gt; lifeshield received for players below 50% for the first time</v>
      </c>
    </row>
    <row r="39" spans="4:11" x14ac:dyDescent="0.15">
      <c r="D39">
        <v>15</v>
      </c>
      <c r="E39" s="6">
        <v>3000052</v>
      </c>
      <c r="F39" s="6">
        <v>3000053</v>
      </c>
      <c r="G39" s="6">
        <v>3000054</v>
      </c>
      <c r="H39">
        <v>15</v>
      </c>
      <c r="I39" t="str">
        <f>Sheet5!P15</f>
        <v>, with 8% chance of reducing Ultimate CD by &lt;color=#47d110&gt;</v>
      </c>
      <c r="K39" t="str">
        <f>Sheet5!R15</f>
        <v>&lt;/color&gt; second</v>
      </c>
    </row>
    <row r="40" spans="4:11" x14ac:dyDescent="0.15">
      <c r="D40">
        <v>16</v>
      </c>
      <c r="E40" s="6">
        <v>3000055</v>
      </c>
      <c r="F40" s="6">
        <v>3000056</v>
      </c>
      <c r="G40" s="6">
        <v>3000057</v>
      </c>
      <c r="H40">
        <v>16</v>
      </c>
      <c r="I40" t="str">
        <f>Sheet5!P16</f>
        <v>, with &lt;color=#47d110&gt;</v>
      </c>
      <c r="K40" t="str">
        <f>"%"&amp;Sheet5!R16</f>
        <v>%&lt;/color&gt; HP recovery after defeating targets</v>
      </c>
    </row>
    <row r="41" spans="4:11" x14ac:dyDescent="0.15">
      <c r="D41">
        <v>17</v>
      </c>
      <c r="E41" s="6">
        <v>3000058</v>
      </c>
      <c r="F41" s="6">
        <v>3000059</v>
      </c>
      <c r="G41" s="6">
        <v>3000060</v>
      </c>
      <c r="H41">
        <v>17</v>
      </c>
      <c r="I41" t="str">
        <f>Sheet5!P17</f>
        <v>, with 30% reduction in control effects and &lt;color=#47d110&gt;</v>
      </c>
      <c r="K41" t="str">
        <f>"%"&amp;Sheet5!R17</f>
        <v>%&lt;/color&gt; increase in lifesteal effects</v>
      </c>
    </row>
    <row r="42" spans="4:11" x14ac:dyDescent="0.15">
      <c r="D42">
        <v>18</v>
      </c>
      <c r="E42" s="6">
        <v>3000061</v>
      </c>
      <c r="F42" s="6">
        <v>3000062</v>
      </c>
      <c r="G42" s="6">
        <v>3000063</v>
      </c>
      <c r="H42">
        <v>18</v>
      </c>
      <c r="I42" t="str">
        <f>Sheet5!P18</f>
        <v>, with &lt;color=#47d110&gt;</v>
      </c>
      <c r="K42" t="str">
        <f>"%"&amp;Sheet5!R18</f>
        <v>%&lt;/color&gt; Max HP recovery every 2 seconds</v>
      </c>
    </row>
    <row r="43" spans="4:11" x14ac:dyDescent="0.15">
      <c r="D43">
        <v>19</v>
      </c>
      <c r="E43" s="6">
        <v>3000064</v>
      </c>
      <c r="F43" s="6">
        <v>3000065</v>
      </c>
      <c r="G43" s="6">
        <v>3000066</v>
      </c>
      <c r="H43">
        <v>19</v>
      </c>
      <c r="I43" t="str">
        <f>Sheet5!P19</f>
        <v>, with &lt;color=#47d110&gt;</v>
      </c>
      <c r="K43" t="str">
        <f>"%"&amp;Sheet5!R19</f>
        <v>%&lt;/color&gt; increase in Max HP</v>
      </c>
    </row>
    <row r="44" spans="4:11" x14ac:dyDescent="0.15">
      <c r="D44">
        <v>20</v>
      </c>
      <c r="E44" s="6">
        <v>3000067</v>
      </c>
      <c r="F44" s="6">
        <v>3000068</v>
      </c>
      <c r="G44" s="6">
        <v>3000069</v>
      </c>
      <c r="H44">
        <v>20</v>
      </c>
      <c r="I44" t="str">
        <f>Sheet5!P20</f>
        <v>, with &lt;color=#47d110&gt;</v>
      </c>
      <c r="K44" t="str">
        <f>"%"&amp;Sheet5!R20</f>
        <v>%&lt;/color&gt; reduction in CD</v>
      </c>
    </row>
    <row r="45" spans="4:11" x14ac:dyDescent="0.15">
      <c r="D45">
        <v>21</v>
      </c>
      <c r="E45" s="6">
        <v>3000070</v>
      </c>
      <c r="F45" s="6">
        <v>3000071</v>
      </c>
      <c r="G45" s="6">
        <v>3000072</v>
      </c>
      <c r="H45">
        <v>21</v>
      </c>
      <c r="I45" t="str">
        <f>Sheet5!P21</f>
        <v>, with &lt;color=#47d110&gt;</v>
      </c>
      <c r="K45" t="str">
        <f>"%"&amp;Sheet5!R21</f>
        <v>%&lt;/color&gt; ATK speed increase at the beginning of a battle for 10 seconds</v>
      </c>
    </row>
    <row r="46" spans="4:11" x14ac:dyDescent="0.15">
      <c r="D46">
        <v>22</v>
      </c>
      <c r="E46" s="6">
        <v>3000073</v>
      </c>
      <c r="F46" s="6">
        <v>3000074</v>
      </c>
      <c r="G46" s="6">
        <v>3000075</v>
      </c>
      <c r="H46">
        <v>22</v>
      </c>
      <c r="I46" t="str">
        <f>Sheet5!P22</f>
        <v>, with &lt;color=#47d110&gt;</v>
      </c>
      <c r="K46" t="str">
        <f>"%"&amp;Sheet5!R22</f>
        <v>%&lt;/color&gt; increase in lifesteal effects</v>
      </c>
    </row>
    <row r="47" spans="4:11" x14ac:dyDescent="0.15">
      <c r="D47">
        <v>23</v>
      </c>
      <c r="E47" s="6">
        <v>3000076</v>
      </c>
      <c r="F47" s="6">
        <v>3000077</v>
      </c>
      <c r="G47" s="6">
        <v>3000078</v>
      </c>
      <c r="H47">
        <v>23</v>
      </c>
      <c r="I47" t="str">
        <f>Sheet5!P23</f>
        <v>, with probability of &lt;color=#47d110&gt;</v>
      </c>
      <c r="K47" t="str">
        <f>"%"&amp;Sheet5!R23</f>
        <v>%&lt;/color&gt; increase in ATK speed for 8 seconds. The percentage can be accumulated for 5 times</v>
      </c>
    </row>
    <row r="50" spans="3:11" x14ac:dyDescent="0.15">
      <c r="C50">
        <v>1</v>
      </c>
      <c r="D50">
        <v>1</v>
      </c>
      <c r="E50">
        <v>3000001</v>
      </c>
      <c r="F50" s="4" t="str">
        <f t="array" ref="F50:F72">","&amp;INDEX($E$1:$G$23,$D$25:$D$47,1)</f>
        <v>,获得&lt;color=#47d110&gt;4%&lt;/color&gt;吸血效果</v>
      </c>
      <c r="G50" s="4" t="str">
        <f t="array" ref="G50:G72">INDEX($I$50:$K$72,$D$25:$D$47,1)</f>
        <v>, with &lt;color=#47d110&gt;4%&lt;/color&gt; lifesteal effects</v>
      </c>
      <c r="I50" t="str">
        <f>$I25&amp;B1&amp;$K25</f>
        <v>, with &lt;color=#47d110&gt;4%&lt;/color&gt; lifesteal effects</v>
      </c>
      <c r="J50" t="str">
        <f t="shared" ref="J50:K50" si="4">$I25&amp;C1&amp;$K25</f>
        <v>, with &lt;color=#47d110&gt;8%&lt;/color&gt; lifesteal effects</v>
      </c>
      <c r="K50" t="str">
        <f t="shared" si="4"/>
        <v>, with &lt;color=#47d110&gt;12%&lt;/color&gt; lifesteal effects</v>
      </c>
    </row>
    <row r="51" spans="3:11" x14ac:dyDescent="0.15">
      <c r="C51">
        <v>1</v>
      </c>
      <c r="D51">
        <v>2</v>
      </c>
      <c r="E51">
        <v>3000004</v>
      </c>
      <c r="F51" s="4" t="str">
        <v>,开局会获得一个护盾，吸收生命上限&lt;color=#47d110&gt;6.5%&lt;/color&gt;伤害</v>
      </c>
      <c r="G51" s="8" t="str">
        <v>, with a shield received at the beginning of a battle that absorbs damage up to &lt;color=#47d110&gt;6.5%&lt;/color&gt; Max HP</v>
      </c>
      <c r="I51" t="str">
        <f t="shared" ref="I51:I72" si="5">$I26&amp;B2&amp;$K26</f>
        <v>, with a shield received at the beginning of a battle that absorbs damage up to &lt;color=#47d110&gt;6.5%&lt;/color&gt; Max HP</v>
      </c>
      <c r="J51" t="str">
        <f t="shared" ref="J51:J72" si="6">$I26&amp;C2&amp;$K26</f>
        <v>, with a shield received at the beginning of a battle that absorbs damage up to &lt;color=#47d110&gt;15.5%&lt;/color&gt; Max HP</v>
      </c>
      <c r="K51" t="str">
        <f t="shared" ref="K51:K72" si="7">$I26&amp;D2&amp;$K26</f>
        <v>, with a shield received at the beginning of a battle that absorbs damage up to &lt;color=#47d110&gt;22%&lt;/color&gt; Max HP</v>
      </c>
    </row>
    <row r="52" spans="3:11" x14ac:dyDescent="0.15">
      <c r="C52">
        <v>1</v>
      </c>
      <c r="D52">
        <v>3</v>
      </c>
      <c r="E52">
        <v>3000007</v>
      </c>
      <c r="F52" s="4" t="str">
        <v>,首次血量低于60%会获得&lt;color=#47d110&gt;10%&lt;/color&gt;伤害减免持续5秒</v>
      </c>
      <c r="G52" s="8" t="str">
        <v>&lt;color=#47d110&gt;10%&lt;/color&gt; additional damage reduction for 5 seconds when HP is below 60% for the first time</v>
      </c>
      <c r="I52" t="str">
        <f t="shared" si="5"/>
        <v>&lt;color=#47d110&gt;10%&lt;/color&gt; additional damage reduction for 5 seconds when HP is below 60% for the first time</v>
      </c>
      <c r="J52" t="str">
        <f t="shared" si="6"/>
        <v>&lt;color=#47d110&gt;23%&lt;/color&gt; additional damage reduction for 5 seconds when HP is below 60% for the first time</v>
      </c>
      <c r="K52" t="str">
        <f t="shared" si="7"/>
        <v>&lt;color=#47d110&gt;33%&lt;/color&gt; additional damage reduction for 5 seconds when HP is below 60% for the first time</v>
      </c>
    </row>
    <row r="53" spans="3:11" x14ac:dyDescent="0.15">
      <c r="C53">
        <v>1</v>
      </c>
      <c r="D53">
        <v>4</v>
      </c>
      <c r="E53">
        <v>3000013</v>
      </c>
      <c r="F53" s="4" t="str">
        <v>,受到单次伤害高于生命10%时，此次伤害效果时降低&lt;color=#47d110&gt;7%&lt;/color&gt;</v>
      </c>
      <c r="G53" s="8" t="str">
        <v>, with &lt;color=#47d110&gt;7%&lt;/color&gt; damage reduction if the damage taken is over 10% HP</v>
      </c>
      <c r="I53" t="str">
        <f t="shared" si="5"/>
        <v>, with &lt;color=#47d110&gt;7%&lt;/color&gt; damage reduction if the damage taken is over 10% HP</v>
      </c>
      <c r="J53" t="str">
        <f t="shared" si="6"/>
        <v>, with &lt;color=#47d110&gt;14%&lt;/color&gt; damage reduction if the damage taken is over 10% HP</v>
      </c>
      <c r="K53" t="str">
        <f t="shared" si="7"/>
        <v>, with &lt;color=#47d110&gt;21%&lt;/color&gt; damage reduction if the damage taken is over 10% HP</v>
      </c>
    </row>
    <row r="54" spans="3:11" x14ac:dyDescent="0.15">
      <c r="C54">
        <v>1</v>
      </c>
      <c r="D54">
        <v>5</v>
      </c>
      <c r="E54">
        <v>3000016</v>
      </c>
      <c r="F54" s="4" t="str">
        <v>,对血量低于30%目标伤害和治疗效果提高&lt;color=#47d110&gt;12%&lt;/color&gt;</v>
      </c>
      <c r="G54" s="8" t="str">
        <v>, with &lt;color=#47d110&gt;12%&lt;/color&gt; increase in damage and healing effects to targets below 30% HP</v>
      </c>
      <c r="I54" t="str">
        <f t="shared" si="5"/>
        <v>, with &lt;color=#47d110&gt;12%&lt;/color&gt; increase in damage and healing effects to targets below 30% HP</v>
      </c>
      <c r="J54" t="str">
        <f t="shared" si="6"/>
        <v>, with &lt;color=#47d110&gt;24%&lt;/color&gt; increase in damage and healing effects to targets below 30% HP</v>
      </c>
      <c r="K54" t="str">
        <f t="shared" si="7"/>
        <v>, with &lt;color=#47d110&gt;35%&lt;/color&gt; increase in damage and healing effects to targets below 30% HP</v>
      </c>
    </row>
    <row r="55" spans="3:11" x14ac:dyDescent="0.15">
      <c r="C55">
        <v>1</v>
      </c>
      <c r="D55">
        <v>6</v>
      </c>
      <c r="E55">
        <v>3000022</v>
      </c>
      <c r="F55" s="4" t="str">
        <v>,上阵后技能冷却恢复速度提高&lt;color=#47d110&gt;9%&lt;/color&gt;持续10秒</v>
      </c>
      <c r="G55" s="8" t="str">
        <v>, with &lt;color=#47d110&gt;9%&lt;/color&gt; increase in skill CD recovery speed for 10 seconds</v>
      </c>
      <c r="I55" t="str">
        <f t="shared" si="5"/>
        <v>, with &lt;color=#47d110&gt;9%&lt;/color&gt; increase in skill CD recovery speed for 10 seconds</v>
      </c>
      <c r="J55" t="str">
        <f t="shared" si="6"/>
        <v>, with &lt;color=#47d110&gt;21%&lt;/color&gt; increase in skill CD recovery speed for 10 seconds</v>
      </c>
      <c r="K55" t="str">
        <f t="shared" si="7"/>
        <v>, with &lt;color=#47d110&gt;30%&lt;/color&gt; increase in skill CD recovery speed for 10 seconds</v>
      </c>
    </row>
    <row r="56" spans="3:11" x14ac:dyDescent="0.15">
      <c r="C56">
        <v>1</v>
      </c>
      <c r="D56">
        <v>7</v>
      </c>
      <c r="E56">
        <v>3000028</v>
      </c>
      <c r="F56" s="4" t="str">
        <v>,伤害和治疗的暴击和暴击效果提升&lt;color=#47d110&gt;5%&lt;/color&gt;</v>
      </c>
      <c r="G56" s="8" t="str">
        <v>, with &lt;color=#47d110&gt;5%&lt;/color&gt; increase in CRT damange and CRT healing effects</v>
      </c>
      <c r="I56" t="str">
        <f t="shared" si="5"/>
        <v>, with &lt;color=#47d110&gt;5%&lt;/color&gt; increase in CRT damange and CRT healing effects</v>
      </c>
      <c r="J56" t="str">
        <f t="shared" si="6"/>
        <v>, with &lt;color=#47d110&gt;12%&lt;/color&gt; increase in CRT damange and CRT healing effects</v>
      </c>
      <c r="K56" t="str">
        <f t="shared" si="7"/>
        <v>, with &lt;color=#47d110&gt;18%&lt;/color&gt; increase in CRT damange and CRT healing effects</v>
      </c>
    </row>
    <row r="57" spans="3:11" x14ac:dyDescent="0.15">
      <c r="C57">
        <v>1</v>
      </c>
      <c r="D57">
        <v>8</v>
      </c>
      <c r="E57">
        <v>3000031</v>
      </c>
      <c r="F57" s="4" t="str">
        <v>,造成伤害&lt;color=#47d110&gt;4%&lt;/color&gt;为致死伤害</v>
      </c>
      <c r="G57" s="8" t="str">
        <v>, with &lt;color=#47d110&gt;4%&lt;/color&gt; chance of causing fatal damage</v>
      </c>
      <c r="I57" t="str">
        <f t="shared" si="5"/>
        <v>, with &lt;color=#47d110&gt;4%&lt;/color&gt; chance of causing fatal damage</v>
      </c>
      <c r="J57" t="str">
        <f t="shared" si="6"/>
        <v>, with &lt;color=#47d110&gt;8%&lt;/color&gt; chance of causing fatal damage</v>
      </c>
      <c r="K57" t="str">
        <f t="shared" si="7"/>
        <v>, with &lt;color=#47d110&gt;12%&lt;/color&gt; chance of causing fatal damage</v>
      </c>
    </row>
    <row r="58" spans="3:11" x14ac:dyDescent="0.15">
      <c r="C58">
        <v>1</v>
      </c>
      <c r="D58">
        <v>9</v>
      </c>
      <c r="E58">
        <v>3000034</v>
      </c>
      <c r="F58" s="4" t="str">
        <v>,对流血目标造成伤害提高&lt;color=#47d110&gt;3%&lt;/color&gt;</v>
      </c>
      <c r="G58" s="8" t="str">
        <v>, with &lt;color=#47d110&gt;3%&lt;/color&gt; damage increase to bleeding targets</v>
      </c>
      <c r="I58" t="str">
        <f t="shared" si="5"/>
        <v>, with &lt;color=#47d110&gt;3%&lt;/color&gt; damage increase to bleeding targets</v>
      </c>
      <c r="J58" t="str">
        <f t="shared" si="6"/>
        <v>, with &lt;color=#47d110&gt;7%&lt;/color&gt; damage increase to bleeding targets</v>
      </c>
      <c r="K58" t="str">
        <f t="shared" si="7"/>
        <v>, with &lt;color=#47d110&gt;10%&lt;/color&gt; damage increase to bleeding targets</v>
      </c>
    </row>
    <row r="59" spans="3:11" x14ac:dyDescent="0.15">
      <c r="C59">
        <v>1</v>
      </c>
      <c r="D59">
        <v>10</v>
      </c>
      <c r="E59">
        <v>3000037</v>
      </c>
      <c r="F59" s="4" t="str">
        <v>,受到伤害降低&lt;color=#47d110&gt;5%&lt;/color&gt;</v>
      </c>
      <c r="G59" s="8" t="str">
        <v>, with &lt;color=#47d110&gt;5%&lt;/color&gt; decrease in damage taken</v>
      </c>
      <c r="I59" t="str">
        <f t="shared" si="5"/>
        <v>, with &lt;color=#47d110&gt;5%&lt;/color&gt; decrease in damage taken</v>
      </c>
      <c r="J59" t="str">
        <f t="shared" si="6"/>
        <v>, with &lt;color=#47d110&gt;10%&lt;/color&gt; decrease in damage taken</v>
      </c>
      <c r="K59" t="str">
        <f t="shared" si="7"/>
        <v>, with &lt;color=#47d110&gt;16%&lt;/color&gt; decrease in damage taken</v>
      </c>
    </row>
    <row r="60" spans="3:11" x14ac:dyDescent="0.15">
      <c r="C60">
        <v>1</v>
      </c>
      <c r="D60">
        <v>11</v>
      </c>
      <c r="E60">
        <v>3000040</v>
      </c>
      <c r="F60" s="4" t="str">
        <v>,普通攻击有6%概率造成&lt;color=#47d110&gt;150%&lt;/color&gt;伤害</v>
      </c>
      <c r="G60" s="8" t="str">
        <v>, with 6% chance of causing &lt;color=#47d110&gt;150%&lt;/color&gt; damage with basic attacks</v>
      </c>
      <c r="I60" t="str">
        <f t="shared" si="5"/>
        <v>, with 6% chance of causing &lt;color=#47d110&gt;150%&lt;/color&gt; damage with basic attacks</v>
      </c>
      <c r="J60" t="str">
        <f t="shared" si="6"/>
        <v>, with 6% chance of causing &lt;color=#47d110&gt;170%&lt;/color&gt; damage with basic attacks</v>
      </c>
      <c r="K60" t="str">
        <f t="shared" si="7"/>
        <v>, with 6% chance of causing &lt;color=#47d110&gt;200%&lt;/color&gt; damage with basic attacks</v>
      </c>
    </row>
    <row r="61" spans="3:11" x14ac:dyDescent="0.15">
      <c r="C61">
        <v>1</v>
      </c>
      <c r="D61">
        <v>12</v>
      </c>
      <c r="E61">
        <v>3000043</v>
      </c>
      <c r="F61" s="4" t="str">
        <v>,攻击附带&lt;color=#47d110&gt;3%&lt;/color&gt;护甲穿透</v>
      </c>
      <c r="G61" s="8" t="str">
        <v>, with &lt;color=#47d110&gt;3%&lt;/color&gt; armor penetration in attacks</v>
      </c>
      <c r="I61" t="str">
        <f t="shared" si="5"/>
        <v>, with &lt;color=#47d110&gt;3%&lt;/color&gt; armor penetration in attacks</v>
      </c>
      <c r="J61" t="str">
        <f t="shared" si="6"/>
        <v>, with &lt;color=#47d110&gt;7%&lt;/color&gt; armor penetration in attacks</v>
      </c>
      <c r="K61" t="str">
        <f t="shared" si="7"/>
        <v>, with &lt;color=#47d110&gt;10%&lt;/color&gt; armor penetration in attacks</v>
      </c>
    </row>
    <row r="62" spans="3:11" x14ac:dyDescent="0.15">
      <c r="C62">
        <v>1</v>
      </c>
      <c r="D62">
        <v>13</v>
      </c>
      <c r="E62">
        <v>3000046</v>
      </c>
      <c r="F62" s="5" t="str">
        <v>,对冰冻目标额外造成&lt;color=#47d110&gt;4%&lt;/color&gt;伤害</v>
      </c>
      <c r="G62" s="8" t="str">
        <v>, with &lt;color=#47d110&gt;4%&lt;/color&gt; additional damage to frozen targets</v>
      </c>
      <c r="I62" t="str">
        <f t="shared" si="5"/>
        <v>, with &lt;color=#47d110&gt;4%&lt;/color&gt; additional damage to frozen targets</v>
      </c>
      <c r="J62" t="str">
        <f t="shared" si="6"/>
        <v>, with &lt;color=#47d110&gt;9%&lt;/color&gt; additional damage to frozen targets</v>
      </c>
      <c r="K62" t="str">
        <f t="shared" si="7"/>
        <v>, with &lt;color=#47d110&gt;12.5%&lt;/color&gt; additional damage to frozen targets</v>
      </c>
    </row>
    <row r="63" spans="3:11" x14ac:dyDescent="0.15">
      <c r="C63">
        <v>1</v>
      </c>
      <c r="D63">
        <v>14</v>
      </c>
      <c r="E63">
        <v>3000049</v>
      </c>
      <c r="F63" s="4" t="str">
        <v>,首次血量低于50%时获得&lt;color=#47d110&gt;3%&lt;/color&gt;生命护盾</v>
      </c>
      <c r="G63" s="8" t="str">
        <v>, with a &lt;color=#47d110&gt;3%&lt;/color&gt; lifeshield received for players below 50% for the first time</v>
      </c>
      <c r="I63" t="str">
        <f t="shared" si="5"/>
        <v>, with a &lt;color=#47d110&gt;3%&lt;/color&gt; lifeshield received for players below 50% for the first time</v>
      </c>
      <c r="J63" t="str">
        <f t="shared" si="6"/>
        <v>, with a &lt;color=#47d110&gt;7%&lt;/color&gt; lifeshield received for players below 50% for the first time</v>
      </c>
      <c r="K63" t="str">
        <f t="shared" si="7"/>
        <v>, with a &lt;color=#47d110&gt;10%&lt;/color&gt; lifeshield received for players below 50% for the first time</v>
      </c>
    </row>
    <row r="64" spans="3:11" x14ac:dyDescent="0.15">
      <c r="C64">
        <v>1</v>
      </c>
      <c r="D64">
        <v>15</v>
      </c>
      <c r="E64">
        <v>3000052</v>
      </c>
      <c r="F64" s="4" t="str">
        <v>,攻击有8%概率减少&lt;color=#47d110&gt;1&lt;/color&gt;秒必杀技冷却时间</v>
      </c>
      <c r="G64" s="8" t="str">
        <v>, with 8% chance of reducing Ultimate CD by &lt;color=#47d110&gt;1&lt;/color&gt; second</v>
      </c>
      <c r="I64" t="str">
        <f t="shared" si="5"/>
        <v>, with 8% chance of reducing Ultimate CD by &lt;color=#47d110&gt;1&lt;/color&gt; second</v>
      </c>
      <c r="J64" t="str">
        <f t="shared" si="6"/>
        <v>, with 8% chance of reducing Ultimate CD by &lt;color=#47d110&gt;1.2&lt;/color&gt; second</v>
      </c>
      <c r="K64" t="str">
        <f t="shared" si="7"/>
        <v>, with 8% chance of reducing Ultimate CD by &lt;color=#47d110&gt;1.4&lt;/color&gt; second</v>
      </c>
    </row>
    <row r="65" spans="3:11" x14ac:dyDescent="0.15">
      <c r="C65">
        <v>1</v>
      </c>
      <c r="D65">
        <v>16</v>
      </c>
      <c r="E65">
        <v>3000055</v>
      </c>
      <c r="F65" s="4" t="str">
        <v>,击败目标后回复&lt;color=#47d110&gt;8%&lt;/color&gt;生命值</v>
      </c>
      <c r="G65" s="8" t="str">
        <v>, with &lt;color=#47d110&gt;8%&lt;/color&gt; HP recovery after defeating targets</v>
      </c>
      <c r="I65" t="str">
        <f t="shared" si="5"/>
        <v>, with &lt;color=#47d110&gt;8%&lt;/color&gt; HP recovery after defeating targets</v>
      </c>
      <c r="J65" t="str">
        <f t="shared" si="6"/>
        <v>, with &lt;color=#47d110&gt;12%&lt;/color&gt; HP recovery after defeating targets</v>
      </c>
      <c r="K65" t="str">
        <f t="shared" si="7"/>
        <v>, with &lt;color=#47d110&gt;16%&lt;/color&gt; HP recovery after defeating targets</v>
      </c>
    </row>
    <row r="66" spans="3:11" x14ac:dyDescent="0.15">
      <c r="C66">
        <v>1</v>
      </c>
      <c r="D66">
        <v>17</v>
      </c>
      <c r="E66">
        <v>3000058</v>
      </c>
      <c r="F66" s="4" t="str">
        <v>,受到控制效果降低30%，吸血效果提高&lt;color=#47d110&gt;4%&lt;/color&gt;</v>
      </c>
      <c r="G66" s="8" t="str">
        <v>, with 30% reduction in control effects and &lt;color=#47d110&gt;4%&lt;/color&gt; increase in lifesteal effects</v>
      </c>
      <c r="I66" t="str">
        <f t="shared" si="5"/>
        <v>, with 30% reduction in control effects and &lt;color=#47d110&gt;4%&lt;/color&gt; increase in lifesteal effects</v>
      </c>
      <c r="J66" t="str">
        <f t="shared" si="6"/>
        <v>, with 30% reduction in control effects and &lt;color=#47d110&gt;9%&lt;/color&gt; increase in lifesteal effects</v>
      </c>
      <c r="K66" t="str">
        <f t="shared" si="7"/>
        <v>, with 30% reduction in control effects and &lt;color=#47d110&gt;12%&lt;/color&gt; increase in lifesteal effects</v>
      </c>
    </row>
    <row r="67" spans="3:11" x14ac:dyDescent="0.15">
      <c r="C67">
        <v>1</v>
      </c>
      <c r="D67">
        <v>18</v>
      </c>
      <c r="E67">
        <v>3000061</v>
      </c>
      <c r="F67" s="4" t="str">
        <v>,每2秒恢复&lt;color=#47d110&gt;1%&lt;/color&gt;生命上限血量</v>
      </c>
      <c r="G67" s="8" t="str">
        <v>, with &lt;color=#47d110&gt;1%&lt;/color&gt; Max HP recovery every 2 seconds</v>
      </c>
      <c r="I67" t="str">
        <f t="shared" si="5"/>
        <v>, with &lt;color=#47d110&gt;1%&lt;/color&gt; Max HP recovery every 2 seconds</v>
      </c>
      <c r="J67" t="str">
        <f t="shared" si="6"/>
        <v>, with &lt;color=#47d110&gt;2%&lt;/color&gt; Max HP recovery every 2 seconds</v>
      </c>
      <c r="K67" t="str">
        <f t="shared" si="7"/>
        <v>, with &lt;color=#47d110&gt;3%&lt;/color&gt; Max HP recovery every 2 seconds</v>
      </c>
    </row>
    <row r="68" spans="3:11" x14ac:dyDescent="0.15">
      <c r="C68">
        <v>1</v>
      </c>
      <c r="D68">
        <v>19</v>
      </c>
      <c r="E68">
        <v>3000064</v>
      </c>
      <c r="F68" s="4" t="str">
        <v>,血量上限提高&lt;color=#47d110&gt;2%&lt;/color&gt;</v>
      </c>
      <c r="G68" s="8" t="str">
        <v>, with &lt;color=#47d110&gt;2%&lt;/color&gt; increase in Max HP</v>
      </c>
      <c r="I68" t="str">
        <f t="shared" si="5"/>
        <v>, with &lt;color=#47d110&gt;2%&lt;/color&gt; increase in Max HP</v>
      </c>
      <c r="J68" t="str">
        <f t="shared" si="6"/>
        <v>, with &lt;color=#47d110&gt;5%&lt;/color&gt; increase in Max HP</v>
      </c>
      <c r="K68" t="str">
        <f t="shared" si="7"/>
        <v>, with &lt;color=#47d110&gt;7%&lt;/color&gt; increase in Max HP</v>
      </c>
    </row>
    <row r="69" spans="3:11" x14ac:dyDescent="0.15">
      <c r="C69">
        <v>1</v>
      </c>
      <c r="D69">
        <v>20</v>
      </c>
      <c r="E69">
        <v>3000067</v>
      </c>
      <c r="F69" s="4" t="str">
        <v>,冷却减少&lt;color=#47d110&gt;10%&lt;/color&gt;</v>
      </c>
      <c r="G69" s="8" t="str">
        <v>, with &lt;color=#47d110&gt;10%&lt;/color&gt; reduction in CD</v>
      </c>
      <c r="I69" t="str">
        <f t="shared" si="5"/>
        <v>, with &lt;color=#47d110&gt;10%&lt;/color&gt; reduction in CD</v>
      </c>
      <c r="J69" t="str">
        <f t="shared" si="6"/>
        <v>, with &lt;color=#47d110&gt;15%&lt;/color&gt; reduction in CD</v>
      </c>
      <c r="K69" t="str">
        <f t="shared" si="7"/>
        <v>, with &lt;color=#47d110&gt;20%&lt;/color&gt; reduction in CD</v>
      </c>
    </row>
    <row r="70" spans="3:11" x14ac:dyDescent="0.15">
      <c r="C70">
        <v>1</v>
      </c>
      <c r="D70">
        <v>21</v>
      </c>
      <c r="E70">
        <v>3000070</v>
      </c>
      <c r="F70" s="4" t="str">
        <v>,开局后获得攻速提高&lt;color=#47d110&gt;5%&lt;/color&gt;，持续10秒</v>
      </c>
      <c r="G70" s="8" t="str">
        <v>, with &lt;color=#47d110&gt;5%&lt;/color&gt; ATK speed increase at the beginning of a battle for 10 seconds</v>
      </c>
      <c r="I70" t="str">
        <f t="shared" si="5"/>
        <v>, with &lt;color=#47d110&gt;5%&lt;/color&gt; ATK speed increase at the beginning of a battle for 10 seconds</v>
      </c>
      <c r="J70" t="str">
        <f t="shared" si="6"/>
        <v>, with &lt;color=#47d110&gt;10%&lt;/color&gt; ATK speed increase at the beginning of a battle for 10 seconds</v>
      </c>
      <c r="K70" t="str">
        <f t="shared" si="7"/>
        <v>, with &lt;color=#47d110&gt;15%&lt;/color&gt; ATK speed increase at the beginning of a battle for 10 seconds</v>
      </c>
    </row>
    <row r="71" spans="3:11" x14ac:dyDescent="0.15">
      <c r="C71">
        <v>1</v>
      </c>
      <c r="D71">
        <v>22</v>
      </c>
      <c r="E71">
        <v>3000073</v>
      </c>
      <c r="F71" s="4" t="str">
        <v>,吸血效果提高&lt;color=#47d110&gt;2%&lt;/color&gt;</v>
      </c>
      <c r="G71" s="8" t="str">
        <v>, with &lt;color=#47d110&gt;2%&lt;/color&gt; increase in lifesteal effects</v>
      </c>
      <c r="I71" t="str">
        <f t="shared" si="5"/>
        <v>, with &lt;color=#47d110&gt;2%&lt;/color&gt; increase in lifesteal effects</v>
      </c>
      <c r="J71" t="str">
        <f t="shared" si="6"/>
        <v>, with &lt;color=#47d110&gt;5%&lt;/color&gt; increase in lifesteal effects</v>
      </c>
      <c r="K71" t="str">
        <f t="shared" si="7"/>
        <v>, with &lt;color=#47d110&gt;7%&lt;/color&gt; increase in lifesteal effects</v>
      </c>
    </row>
    <row r="72" spans="3:11" x14ac:dyDescent="0.15">
      <c r="C72">
        <v>1</v>
      </c>
      <c r="D72">
        <v>23</v>
      </c>
      <c r="E72">
        <v>3000076</v>
      </c>
      <c r="F72" s="4" t="str">
        <v>,有概率获得&lt;color=#47d110&gt;3%&lt;/color&gt;攻速提高持续8秒，可叠加5层</v>
      </c>
      <c r="G72" s="8" t="str">
        <v>, with probability of &lt;color=#47d110&gt;3%&lt;/color&gt; increase in ATK speed for 8 seconds. The percentage can be accumulated for 5 times</v>
      </c>
      <c r="I72" t="str">
        <f t="shared" si="5"/>
        <v>, with probability of &lt;color=#47d110&gt;3%&lt;/color&gt; increase in ATK speed for 8 seconds. The percentage can be accumulated for 5 times</v>
      </c>
      <c r="J72" t="str">
        <f t="shared" si="6"/>
        <v>, with probability of &lt;color=#47d110&gt;5%&lt;/color&gt; increase in ATK speed for 8 seconds. The percentage can be accumulated for 5 times</v>
      </c>
      <c r="K72" t="str">
        <f t="shared" si="7"/>
        <v>, with probability of &lt;color=#47d110&gt;7%&lt;/color&gt; increase in ATK speed for 8 seconds. The percentage can be accumulated for 5 times</v>
      </c>
    </row>
    <row r="73" spans="3:11" x14ac:dyDescent="0.15">
      <c r="C73">
        <f>C50+1</f>
        <v>2</v>
      </c>
      <c r="D73">
        <v>1</v>
      </c>
      <c r="E73" s="6">
        <v>3000002</v>
      </c>
      <c r="F73" s="10" t="str">
        <f t="array" ref="F73:F95">","&amp;INDEX($E$1:$G$23,$D$25:$D$47,2)</f>
        <v>,获得&lt;color=#47d110&gt;8%&lt;/color&gt;吸血效果</v>
      </c>
      <c r="G73" s="4" t="str">
        <f t="array" ref="G73:G95">INDEX($I$50:$K$72,$D$25:$D$47,2)</f>
        <v>, with &lt;color=#47d110&gt;8%&lt;/color&gt; lifesteal effects</v>
      </c>
    </row>
    <row r="74" spans="3:11" x14ac:dyDescent="0.15">
      <c r="C74">
        <f t="shared" ref="C74:C118" si="8">C51+1</f>
        <v>2</v>
      </c>
      <c r="D74">
        <v>2</v>
      </c>
      <c r="E74" s="6">
        <v>3000005</v>
      </c>
      <c r="F74" s="8" t="str">
        <v>,开局会获得一个护盾，吸收生命上限&lt;color=#47d110&gt;15.5%&lt;/color&gt;伤害</v>
      </c>
      <c r="G74" s="8" t="str">
        <v>, with a shield received at the beginning of a battle that absorbs damage up to &lt;color=#47d110&gt;15.5%&lt;/color&gt; Max HP</v>
      </c>
    </row>
    <row r="75" spans="3:11" x14ac:dyDescent="0.15">
      <c r="C75">
        <f t="shared" si="8"/>
        <v>2</v>
      </c>
      <c r="D75">
        <v>3</v>
      </c>
      <c r="E75" s="6">
        <v>3000008</v>
      </c>
      <c r="F75" s="8" t="str">
        <v>,首次血量低于60%会获得&lt;color=#47d110&gt;23%&lt;/color&gt;伤害减免持续5秒</v>
      </c>
      <c r="G75" s="8" t="str">
        <v>&lt;color=#47d110&gt;23%&lt;/color&gt; additional damage reduction for 5 seconds when HP is below 60% for the first time</v>
      </c>
    </row>
    <row r="76" spans="3:11" x14ac:dyDescent="0.15">
      <c r="C76">
        <f t="shared" si="8"/>
        <v>2</v>
      </c>
      <c r="D76">
        <v>4</v>
      </c>
      <c r="E76" s="6">
        <v>3000014</v>
      </c>
      <c r="F76" s="8" t="str">
        <v>,受到单次伤害高于生命10%时，此次伤害效果时降低&lt;color=#47d110&gt;14%&lt;/color&gt;</v>
      </c>
      <c r="G76" s="8" t="str">
        <v>, with &lt;color=#47d110&gt;14%&lt;/color&gt; damage reduction if the damage taken is over 10% HP</v>
      </c>
    </row>
    <row r="77" spans="3:11" x14ac:dyDescent="0.15">
      <c r="C77">
        <f t="shared" si="8"/>
        <v>2</v>
      </c>
      <c r="D77">
        <v>5</v>
      </c>
      <c r="E77" s="6">
        <v>3000017</v>
      </c>
      <c r="F77" s="8" t="str">
        <v>,对血量低于30%目标伤害和治疗效果提高&lt;color=#47d110&gt;24%&lt;/color&gt;</v>
      </c>
      <c r="G77" s="8" t="str">
        <v>, with &lt;color=#47d110&gt;24%&lt;/color&gt; increase in damage and healing effects to targets below 30% HP</v>
      </c>
    </row>
    <row r="78" spans="3:11" x14ac:dyDescent="0.15">
      <c r="C78">
        <f t="shared" si="8"/>
        <v>2</v>
      </c>
      <c r="D78">
        <v>6</v>
      </c>
      <c r="E78" s="6">
        <v>3000023</v>
      </c>
      <c r="F78" s="8" t="str">
        <v>,上阵后技能冷却恢复速度提高&lt;color=#47d110&gt;21%&lt;/color&gt;持续10秒</v>
      </c>
      <c r="G78" s="8" t="str">
        <v>, with &lt;color=#47d110&gt;21%&lt;/color&gt; increase in skill CD recovery speed for 10 seconds</v>
      </c>
    </row>
    <row r="79" spans="3:11" x14ac:dyDescent="0.15">
      <c r="C79">
        <f t="shared" si="8"/>
        <v>2</v>
      </c>
      <c r="D79">
        <v>7</v>
      </c>
      <c r="E79" s="6">
        <v>3000029</v>
      </c>
      <c r="F79" s="8" t="str">
        <v>,伤害和治疗的暴击和暴击效果提升&lt;color=#47d110&gt;12%&lt;/color&gt;</v>
      </c>
      <c r="G79" s="8" t="str">
        <v>, with &lt;color=#47d110&gt;12%&lt;/color&gt; increase in CRT damange and CRT healing effects</v>
      </c>
    </row>
    <row r="80" spans="3:11" x14ac:dyDescent="0.15">
      <c r="C80">
        <f t="shared" si="8"/>
        <v>2</v>
      </c>
      <c r="D80">
        <v>8</v>
      </c>
      <c r="E80" s="6">
        <v>3000032</v>
      </c>
      <c r="F80" s="8" t="str">
        <v>,造成伤害&lt;color=#47d110&gt;8%&lt;/color&gt;为致死伤害</v>
      </c>
      <c r="G80" s="8" t="str">
        <v>, with &lt;color=#47d110&gt;8%&lt;/color&gt; chance of causing fatal damage</v>
      </c>
    </row>
    <row r="81" spans="3:7" x14ac:dyDescent="0.15">
      <c r="C81">
        <f t="shared" si="8"/>
        <v>2</v>
      </c>
      <c r="D81">
        <v>9</v>
      </c>
      <c r="E81" s="6">
        <v>3000035</v>
      </c>
      <c r="F81" s="8" t="str">
        <v>,对流血目标造成伤害提高&lt;color=#47d110&gt;7%&lt;/color&gt;</v>
      </c>
      <c r="G81" s="8" t="str">
        <v>, with &lt;color=#47d110&gt;7%&lt;/color&gt; damage increase to bleeding targets</v>
      </c>
    </row>
    <row r="82" spans="3:7" x14ac:dyDescent="0.15">
      <c r="C82">
        <f t="shared" si="8"/>
        <v>2</v>
      </c>
      <c r="D82">
        <v>10</v>
      </c>
      <c r="E82" s="6">
        <v>3000038</v>
      </c>
      <c r="F82" s="8" t="str">
        <v>,受到伤害降低&lt;color=#47d110&gt;10%&lt;/color&gt;</v>
      </c>
      <c r="G82" s="8" t="str">
        <v>, with &lt;color=#47d110&gt;10%&lt;/color&gt; decrease in damage taken</v>
      </c>
    </row>
    <row r="83" spans="3:7" x14ac:dyDescent="0.15">
      <c r="C83">
        <f t="shared" si="8"/>
        <v>2</v>
      </c>
      <c r="D83">
        <v>11</v>
      </c>
      <c r="E83" s="6">
        <v>3000041</v>
      </c>
      <c r="F83" s="8" t="str">
        <v>,普通攻击有6%概率造成&lt;color=#47d110&gt;170%&lt;/color&gt;伤害</v>
      </c>
      <c r="G83" s="8" t="str">
        <v>, with 6% chance of causing &lt;color=#47d110&gt;170%&lt;/color&gt; damage with basic attacks</v>
      </c>
    </row>
    <row r="84" spans="3:7" x14ac:dyDescent="0.15">
      <c r="C84">
        <f t="shared" si="8"/>
        <v>2</v>
      </c>
      <c r="D84">
        <v>12</v>
      </c>
      <c r="E84" s="6">
        <v>3000044</v>
      </c>
      <c r="F84" s="8" t="str">
        <v>,攻击附带&lt;color=#47d110&gt;7%&lt;/color&gt;护甲穿透</v>
      </c>
      <c r="G84" s="8" t="str">
        <v>, with &lt;color=#47d110&gt;7%&lt;/color&gt; armor penetration in attacks</v>
      </c>
    </row>
    <row r="85" spans="3:7" x14ac:dyDescent="0.15">
      <c r="C85">
        <f t="shared" si="8"/>
        <v>2</v>
      </c>
      <c r="D85">
        <v>13</v>
      </c>
      <c r="E85" s="6">
        <v>3000047</v>
      </c>
      <c r="F85" s="11" t="str">
        <v>,对冰冻目标额外造成&lt;color=#47d110&gt;9%&lt;/color&gt;伤害</v>
      </c>
      <c r="G85" s="8" t="str">
        <v>, with &lt;color=#47d110&gt;9%&lt;/color&gt; additional damage to frozen targets</v>
      </c>
    </row>
    <row r="86" spans="3:7" x14ac:dyDescent="0.15">
      <c r="C86">
        <f t="shared" si="8"/>
        <v>2</v>
      </c>
      <c r="D86">
        <v>14</v>
      </c>
      <c r="E86" s="6">
        <v>3000050</v>
      </c>
      <c r="F86" s="8" t="str">
        <v>,首次血量低于50%时获得&lt;color=#47d110&gt;7%&lt;/color&gt;生命护盾</v>
      </c>
      <c r="G86" s="8" t="str">
        <v>, with a &lt;color=#47d110&gt;7%&lt;/color&gt; lifeshield received for players below 50% for the first time</v>
      </c>
    </row>
    <row r="87" spans="3:7" x14ac:dyDescent="0.15">
      <c r="C87">
        <f t="shared" si="8"/>
        <v>2</v>
      </c>
      <c r="D87">
        <v>15</v>
      </c>
      <c r="E87" s="6">
        <v>3000053</v>
      </c>
      <c r="F87" s="8" t="str">
        <v>,攻击有8%概率减少&lt;color=#47d110&gt;1.2&lt;/color&gt;秒必杀技冷却时间</v>
      </c>
      <c r="G87" s="8" t="str">
        <v>, with 8% chance of reducing Ultimate CD by &lt;color=#47d110&gt;1.2&lt;/color&gt; second</v>
      </c>
    </row>
    <row r="88" spans="3:7" x14ac:dyDescent="0.15">
      <c r="C88">
        <f t="shared" si="8"/>
        <v>2</v>
      </c>
      <c r="D88">
        <v>16</v>
      </c>
      <c r="E88" s="6">
        <v>3000056</v>
      </c>
      <c r="F88" s="8" t="str">
        <v>,击败目标后回复&lt;color=#47d110&gt;12%&lt;/color&gt;生命值</v>
      </c>
      <c r="G88" s="8" t="str">
        <v>, with &lt;color=#47d110&gt;12%&lt;/color&gt; HP recovery after defeating targets</v>
      </c>
    </row>
    <row r="89" spans="3:7" x14ac:dyDescent="0.15">
      <c r="C89">
        <f t="shared" si="8"/>
        <v>2</v>
      </c>
      <c r="D89">
        <v>17</v>
      </c>
      <c r="E89" s="6">
        <v>3000059</v>
      </c>
      <c r="F89" s="8" t="str">
        <v>,受到控制效果降低30%，吸血效果提高&lt;color=#47d110&gt;9%&lt;/color&gt;</v>
      </c>
      <c r="G89" s="8" t="str">
        <v>, with 30% reduction in control effects and &lt;color=#47d110&gt;9%&lt;/color&gt; increase in lifesteal effects</v>
      </c>
    </row>
    <row r="90" spans="3:7" x14ac:dyDescent="0.15">
      <c r="C90">
        <f t="shared" si="8"/>
        <v>2</v>
      </c>
      <c r="D90">
        <v>18</v>
      </c>
      <c r="E90" s="6">
        <v>3000062</v>
      </c>
      <c r="F90" s="8" t="str">
        <v>,每2秒恢复&lt;color=#47d110&gt;2%&lt;/color&gt;生命上限血量</v>
      </c>
      <c r="G90" s="8" t="str">
        <v>, with &lt;color=#47d110&gt;2%&lt;/color&gt; Max HP recovery every 2 seconds</v>
      </c>
    </row>
    <row r="91" spans="3:7" x14ac:dyDescent="0.15">
      <c r="C91">
        <f t="shared" si="8"/>
        <v>2</v>
      </c>
      <c r="D91">
        <v>19</v>
      </c>
      <c r="E91" s="6">
        <v>3000065</v>
      </c>
      <c r="F91" s="8" t="str">
        <v>,血量上限提高&lt;color=#47d110&gt;5%&lt;/color&gt;</v>
      </c>
      <c r="G91" s="8" t="str">
        <v>, with &lt;color=#47d110&gt;5%&lt;/color&gt; increase in Max HP</v>
      </c>
    </row>
    <row r="92" spans="3:7" x14ac:dyDescent="0.15">
      <c r="C92">
        <f t="shared" si="8"/>
        <v>2</v>
      </c>
      <c r="D92">
        <v>20</v>
      </c>
      <c r="E92" s="6">
        <v>3000068</v>
      </c>
      <c r="F92" s="8" t="str">
        <v>,冷却减少&lt;color=#47d110&gt;15%&lt;/color&gt;</v>
      </c>
      <c r="G92" s="8" t="str">
        <v>, with &lt;color=#47d110&gt;15%&lt;/color&gt; reduction in CD</v>
      </c>
    </row>
    <row r="93" spans="3:7" x14ac:dyDescent="0.15">
      <c r="C93">
        <f t="shared" si="8"/>
        <v>2</v>
      </c>
      <c r="D93">
        <v>21</v>
      </c>
      <c r="E93" s="6">
        <v>3000071</v>
      </c>
      <c r="F93" s="8" t="str">
        <v>,开局后获得攻速提高&lt;color=#47d110&gt;10%&lt;/color&gt;，持续10秒</v>
      </c>
      <c r="G93" s="8" t="str">
        <v>, with &lt;color=#47d110&gt;10%&lt;/color&gt; ATK speed increase at the beginning of a battle for 10 seconds</v>
      </c>
    </row>
    <row r="94" spans="3:7" x14ac:dyDescent="0.15">
      <c r="C94">
        <f t="shared" si="8"/>
        <v>2</v>
      </c>
      <c r="D94">
        <v>22</v>
      </c>
      <c r="E94" s="6">
        <v>3000074</v>
      </c>
      <c r="F94" s="8" t="str">
        <v>,吸血效果提高&lt;color=#47d110&gt;5%&lt;/color&gt;</v>
      </c>
      <c r="G94" s="8" t="str">
        <v>, with &lt;color=#47d110&gt;5%&lt;/color&gt; increase in lifesteal effects</v>
      </c>
    </row>
    <row r="95" spans="3:7" x14ac:dyDescent="0.15">
      <c r="C95">
        <f t="shared" si="8"/>
        <v>2</v>
      </c>
      <c r="D95">
        <v>23</v>
      </c>
      <c r="E95" s="6">
        <v>3000077</v>
      </c>
      <c r="F95" s="12" t="str">
        <v>,有概率获得&lt;color=#47d110&gt;5%&lt;/color&gt;攻速提高持续8秒，可叠加5层</v>
      </c>
      <c r="G95" s="8" t="str">
        <v>, with probability of &lt;color=#47d110&gt;5%&lt;/color&gt; increase in ATK speed for 8 seconds. The percentage can be accumulated for 5 times</v>
      </c>
    </row>
    <row r="96" spans="3:7" x14ac:dyDescent="0.15">
      <c r="C96">
        <f t="shared" si="8"/>
        <v>3</v>
      </c>
      <c r="D96">
        <v>1</v>
      </c>
      <c r="E96" s="6">
        <v>3000003</v>
      </c>
      <c r="F96" t="str">
        <f t="array" ref="F96:F118">","&amp;INDEX($E$1:$G$23,$D$25:$D$47,3)</f>
        <v>,获得&lt;color=#47d110&gt;12%&lt;/color&gt;吸血效果</v>
      </c>
      <c r="G96" s="4" t="str">
        <f t="array" ref="G96:G118">INDEX($I$50:$K$72,$D$25:$D$47,3)</f>
        <v>, with &lt;color=#47d110&gt;12%&lt;/color&gt; lifesteal effects</v>
      </c>
    </row>
    <row r="97" spans="3:7" x14ac:dyDescent="0.15">
      <c r="C97">
        <f t="shared" si="8"/>
        <v>3</v>
      </c>
      <c r="D97">
        <v>2</v>
      </c>
      <c r="E97" s="6">
        <v>3000006</v>
      </c>
      <c r="F97" t="str">
        <v>,开局会获得一个护盾，吸收生命上限&lt;color=#47d110&gt;22%&lt;/color&gt;伤害</v>
      </c>
      <c r="G97" s="8" t="str">
        <v>, with a shield received at the beginning of a battle that absorbs damage up to &lt;color=#47d110&gt;22%&lt;/color&gt; Max HP</v>
      </c>
    </row>
    <row r="98" spans="3:7" x14ac:dyDescent="0.15">
      <c r="C98">
        <f t="shared" si="8"/>
        <v>3</v>
      </c>
      <c r="D98">
        <v>3</v>
      </c>
      <c r="E98" s="6">
        <v>3000009</v>
      </c>
      <c r="F98" t="str">
        <v>,首次血量低于60%会获得&lt;color=#47d110&gt;33%&lt;/color&gt;伤害减免持续5秒</v>
      </c>
      <c r="G98" s="8" t="str">
        <v>&lt;color=#47d110&gt;33%&lt;/color&gt; additional damage reduction for 5 seconds when HP is below 60% for the first time</v>
      </c>
    </row>
    <row r="99" spans="3:7" x14ac:dyDescent="0.15">
      <c r="C99">
        <f t="shared" si="8"/>
        <v>3</v>
      </c>
      <c r="D99">
        <v>4</v>
      </c>
      <c r="E99" s="6">
        <v>3000015</v>
      </c>
      <c r="F99" t="str">
        <v>,受到单次伤害高于生命10%时，此次伤害效果时降低&lt;color=#47d110&gt;21%&lt;/color&gt;</v>
      </c>
      <c r="G99" s="8" t="str">
        <v>, with &lt;color=#47d110&gt;21%&lt;/color&gt; damage reduction if the damage taken is over 10% HP</v>
      </c>
    </row>
    <row r="100" spans="3:7" x14ac:dyDescent="0.15">
      <c r="C100">
        <f t="shared" si="8"/>
        <v>3</v>
      </c>
      <c r="D100">
        <v>5</v>
      </c>
      <c r="E100" s="6">
        <v>3000018</v>
      </c>
      <c r="F100" t="str">
        <v>,对血量低于30%目标伤害和治疗效果提高&lt;color=#47d110&gt;35%&lt;/color&gt;</v>
      </c>
      <c r="G100" s="8" t="str">
        <v>, with &lt;color=#47d110&gt;35%&lt;/color&gt; increase in damage and healing effects to targets below 30% HP</v>
      </c>
    </row>
    <row r="101" spans="3:7" x14ac:dyDescent="0.15">
      <c r="C101">
        <f t="shared" si="8"/>
        <v>3</v>
      </c>
      <c r="D101">
        <v>6</v>
      </c>
      <c r="E101" s="6">
        <v>3000024</v>
      </c>
      <c r="F101" t="str">
        <v>,上阵后技能冷却恢复速度提高&lt;color=#47d110&gt;30%&lt;/color&gt;持续10秒</v>
      </c>
      <c r="G101" s="8" t="str">
        <v>, with &lt;color=#47d110&gt;30%&lt;/color&gt; increase in skill CD recovery speed for 10 seconds</v>
      </c>
    </row>
    <row r="102" spans="3:7" x14ac:dyDescent="0.15">
      <c r="C102">
        <f t="shared" si="8"/>
        <v>3</v>
      </c>
      <c r="D102">
        <v>7</v>
      </c>
      <c r="E102" s="6">
        <v>3000030</v>
      </c>
      <c r="F102" t="str">
        <v>,伤害和治疗的暴击和暴击效果提升&lt;color=#47d110&gt;18%&lt;/color&gt;</v>
      </c>
      <c r="G102" s="8" t="str">
        <v>, with &lt;color=#47d110&gt;18%&lt;/color&gt; increase in CRT damange and CRT healing effects</v>
      </c>
    </row>
    <row r="103" spans="3:7" x14ac:dyDescent="0.15">
      <c r="C103">
        <f t="shared" si="8"/>
        <v>3</v>
      </c>
      <c r="D103">
        <v>8</v>
      </c>
      <c r="E103" s="6">
        <v>3000033</v>
      </c>
      <c r="F103" t="str">
        <v>,造成伤害&lt;color=#47d110&gt;12%&lt;/color&gt;为致死伤害</v>
      </c>
      <c r="G103" s="8" t="str">
        <v>, with &lt;color=#47d110&gt;12%&lt;/color&gt; chance of causing fatal damage</v>
      </c>
    </row>
    <row r="104" spans="3:7" x14ac:dyDescent="0.15">
      <c r="C104">
        <f t="shared" si="8"/>
        <v>3</v>
      </c>
      <c r="D104">
        <v>9</v>
      </c>
      <c r="E104" s="6">
        <v>3000036</v>
      </c>
      <c r="F104" t="str">
        <v>,对流血目标造成伤害提高&lt;color=#47d110&gt;10%&lt;/color&gt;</v>
      </c>
      <c r="G104" s="8" t="str">
        <v>, with &lt;color=#47d110&gt;10%&lt;/color&gt; damage increase to bleeding targets</v>
      </c>
    </row>
    <row r="105" spans="3:7" x14ac:dyDescent="0.15">
      <c r="C105">
        <f t="shared" si="8"/>
        <v>3</v>
      </c>
      <c r="D105">
        <v>10</v>
      </c>
      <c r="E105" s="6">
        <v>3000039</v>
      </c>
      <c r="F105" t="str">
        <v>,受到伤害降低&lt;color=#47d110&gt;16%&lt;/color&gt;</v>
      </c>
      <c r="G105" s="8" t="str">
        <v>, with &lt;color=#47d110&gt;16%&lt;/color&gt; decrease in damage taken</v>
      </c>
    </row>
    <row r="106" spans="3:7" x14ac:dyDescent="0.15">
      <c r="C106">
        <f t="shared" si="8"/>
        <v>3</v>
      </c>
      <c r="D106">
        <v>11</v>
      </c>
      <c r="E106" s="6">
        <v>3000042</v>
      </c>
      <c r="F106" t="str">
        <v>,普通攻击有6%概率造成&lt;color=#47d110&gt;200%&lt;/color&gt;伤害</v>
      </c>
      <c r="G106" s="8" t="str">
        <v>, with 6% chance of causing &lt;color=#47d110&gt;200%&lt;/color&gt; damage with basic attacks</v>
      </c>
    </row>
    <row r="107" spans="3:7" x14ac:dyDescent="0.15">
      <c r="C107">
        <f t="shared" si="8"/>
        <v>3</v>
      </c>
      <c r="D107">
        <v>12</v>
      </c>
      <c r="E107" s="6">
        <v>3000045</v>
      </c>
      <c r="F107" t="str">
        <v>,攻击附带&lt;color=#47d110&gt;10%&lt;/color&gt;护甲穿透</v>
      </c>
      <c r="G107" s="8" t="str">
        <v>, with &lt;color=#47d110&gt;10%&lt;/color&gt; armor penetration in attacks</v>
      </c>
    </row>
    <row r="108" spans="3:7" x14ac:dyDescent="0.15">
      <c r="C108">
        <f t="shared" si="8"/>
        <v>3</v>
      </c>
      <c r="D108">
        <v>13</v>
      </c>
      <c r="E108" s="6">
        <v>3000048</v>
      </c>
      <c r="F108" t="str">
        <v>,对冰冻目标额外造成&lt;color=#47d110&gt;12.5%&lt;/color&gt;伤害</v>
      </c>
      <c r="G108" s="8" t="str">
        <v>, with &lt;color=#47d110&gt;12.5%&lt;/color&gt; additional damage to frozen targets</v>
      </c>
    </row>
    <row r="109" spans="3:7" x14ac:dyDescent="0.15">
      <c r="C109">
        <f t="shared" si="8"/>
        <v>3</v>
      </c>
      <c r="D109">
        <v>14</v>
      </c>
      <c r="E109" s="6">
        <v>3000051</v>
      </c>
      <c r="F109" t="str">
        <v>,首次血量低于50%时获得&lt;color=#47d110&gt;10%&lt;/color&gt;生命护盾</v>
      </c>
      <c r="G109" s="8" t="str">
        <v>, with a &lt;color=#47d110&gt;10%&lt;/color&gt; lifeshield received for players below 50% for the first time</v>
      </c>
    </row>
    <row r="110" spans="3:7" x14ac:dyDescent="0.15">
      <c r="C110">
        <f t="shared" si="8"/>
        <v>3</v>
      </c>
      <c r="D110">
        <v>15</v>
      </c>
      <c r="E110" s="6">
        <v>3000054</v>
      </c>
      <c r="F110" s="2" t="str">
        <v>,攻击有8%概率减少&lt;color=#47d110&gt;1.4&lt;/color&gt;秒必杀技冷却时间</v>
      </c>
      <c r="G110" s="8" t="str">
        <v>, with 8% chance of reducing Ultimate CD by &lt;color=#47d110&gt;1.4&lt;/color&gt; second</v>
      </c>
    </row>
    <row r="111" spans="3:7" x14ac:dyDescent="0.15">
      <c r="C111">
        <f t="shared" si="8"/>
        <v>3</v>
      </c>
      <c r="D111">
        <v>16</v>
      </c>
      <c r="E111" s="6">
        <v>3000057</v>
      </c>
      <c r="F111" t="str">
        <v>,击败目标后回复&lt;color=#47d110&gt;16%&lt;/color&gt;生命值</v>
      </c>
      <c r="G111" s="8" t="str">
        <v>, with &lt;color=#47d110&gt;16%&lt;/color&gt; HP recovery after defeating targets</v>
      </c>
    </row>
    <row r="112" spans="3:7" x14ac:dyDescent="0.15">
      <c r="C112">
        <f t="shared" si="8"/>
        <v>3</v>
      </c>
      <c r="D112">
        <v>17</v>
      </c>
      <c r="E112" s="6">
        <v>3000060</v>
      </c>
      <c r="F112" t="str">
        <v>,受到控制效果降低30%，吸血效果提高&lt;color=#47d110&gt;12%&lt;/color&gt;</v>
      </c>
      <c r="G112" s="8" t="str">
        <v>, with 30% reduction in control effects and &lt;color=#47d110&gt;12%&lt;/color&gt; increase in lifesteal effects</v>
      </c>
    </row>
    <row r="113" spans="3:7" x14ac:dyDescent="0.15">
      <c r="C113">
        <f t="shared" si="8"/>
        <v>3</v>
      </c>
      <c r="D113">
        <v>18</v>
      </c>
      <c r="E113" s="6">
        <v>3000063</v>
      </c>
      <c r="F113" t="str">
        <v>,每2秒恢复&lt;color=#47d110&gt;3%&lt;/color&gt;生命上限血量</v>
      </c>
      <c r="G113" s="8" t="str">
        <v>, with &lt;color=#47d110&gt;3%&lt;/color&gt; Max HP recovery every 2 seconds</v>
      </c>
    </row>
    <row r="114" spans="3:7" x14ac:dyDescent="0.15">
      <c r="C114">
        <f t="shared" si="8"/>
        <v>3</v>
      </c>
      <c r="D114">
        <v>19</v>
      </c>
      <c r="E114" s="6">
        <v>3000066</v>
      </c>
      <c r="F114" t="str">
        <v>,血量上限提高&lt;color=#47d110&gt;7%&lt;/color&gt;</v>
      </c>
      <c r="G114" s="8" t="str">
        <v>, with &lt;color=#47d110&gt;7%&lt;/color&gt; increase in Max HP</v>
      </c>
    </row>
    <row r="115" spans="3:7" x14ac:dyDescent="0.15">
      <c r="C115">
        <f t="shared" si="8"/>
        <v>3</v>
      </c>
      <c r="D115">
        <v>20</v>
      </c>
      <c r="E115" s="6">
        <v>3000069</v>
      </c>
      <c r="F115" t="str">
        <v>,冷却减少&lt;color=#47d110&gt;20%&lt;/color&gt;</v>
      </c>
      <c r="G115" s="8" t="str">
        <v>, with &lt;color=#47d110&gt;20%&lt;/color&gt; reduction in CD</v>
      </c>
    </row>
    <row r="116" spans="3:7" x14ac:dyDescent="0.15">
      <c r="C116">
        <f t="shared" si="8"/>
        <v>3</v>
      </c>
      <c r="D116">
        <v>21</v>
      </c>
      <c r="E116" s="6">
        <v>3000072</v>
      </c>
      <c r="F116" t="str">
        <v>,开局后获得攻速提高&lt;color=#47d110&gt;15%&lt;/color&gt;，持续10秒</v>
      </c>
      <c r="G116" s="8" t="str">
        <v>, with &lt;color=#47d110&gt;15%&lt;/color&gt; ATK speed increase at the beginning of a battle for 10 seconds</v>
      </c>
    </row>
    <row r="117" spans="3:7" x14ac:dyDescent="0.15">
      <c r="C117">
        <f t="shared" si="8"/>
        <v>3</v>
      </c>
      <c r="D117">
        <v>22</v>
      </c>
      <c r="E117" s="6">
        <v>3000075</v>
      </c>
      <c r="F117" t="str">
        <v>,吸血效果提高&lt;color=#47d110&gt;7%&lt;/color&gt;</v>
      </c>
      <c r="G117" s="8" t="str">
        <v>, with &lt;color=#47d110&gt;7%&lt;/color&gt; increase in lifesteal effects</v>
      </c>
    </row>
    <row r="118" spans="3:7" x14ac:dyDescent="0.15">
      <c r="C118">
        <f t="shared" si="8"/>
        <v>3</v>
      </c>
      <c r="D118">
        <v>23</v>
      </c>
      <c r="E118" s="6">
        <v>3000078</v>
      </c>
      <c r="F118" t="str">
        <v>,有概率获得&lt;color=#47d110&gt;7%&lt;/color&gt;攻速提高持续8秒，可叠加5层</v>
      </c>
      <c r="G118" s="8" t="str">
        <v>, with probability of &lt;color=#47d110&gt;7%&lt;/color&gt; increase in ATK speed for 8 seconds. The percentage can be accumulated for 5 times</v>
      </c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74"/>
  <sheetViews>
    <sheetView workbookViewId="0">
      <selection activeCell="G26" sqref="G26"/>
    </sheetView>
  </sheetViews>
  <sheetFormatPr defaultColWidth="9" defaultRowHeight="13.5" x14ac:dyDescent="0.15"/>
  <cols>
    <col min="7" max="7" width="95.375" customWidth="1"/>
  </cols>
  <sheetData>
    <row r="4" spans="3:15" x14ac:dyDescent="0.15">
      <c r="C4" t="s">
        <v>332</v>
      </c>
      <c r="D4" t="s">
        <v>333</v>
      </c>
      <c r="E4" t="s">
        <v>334</v>
      </c>
      <c r="F4" s="2" t="s">
        <v>341</v>
      </c>
      <c r="G4" s="2" t="s">
        <v>458</v>
      </c>
    </row>
    <row r="5" spans="3:15" x14ac:dyDescent="0.15">
      <c r="C5">
        <v>1</v>
      </c>
      <c r="D5">
        <v>5</v>
      </c>
      <c r="E5">
        <v>0</v>
      </c>
      <c r="F5">
        <v>3000001</v>
      </c>
      <c r="G5" t="s">
        <v>459</v>
      </c>
      <c r="L5">
        <f t="array" ref="L5:N44">_xlfn.UNIQUE(D:F)</f>
        <v>0</v>
      </c>
      <c r="M5">
        <v>0</v>
      </c>
      <c r="N5">
        <v>0</v>
      </c>
    </row>
    <row r="6" spans="3:15" x14ac:dyDescent="0.15">
      <c r="C6">
        <v>2</v>
      </c>
      <c r="D6">
        <v>6</v>
      </c>
      <c r="E6">
        <v>0</v>
      </c>
      <c r="F6">
        <v>3000004</v>
      </c>
      <c r="G6" t="s">
        <v>460</v>
      </c>
      <c r="J6" s="2" t="s">
        <v>7</v>
      </c>
      <c r="K6" s="2"/>
      <c r="L6" t="str">
        <v>技能id1</v>
      </c>
      <c r="M6" t="str">
        <v>技能id2</v>
      </c>
      <c r="N6" t="str">
        <v>buffid</v>
      </c>
    </row>
    <row r="7" spans="3:15" x14ac:dyDescent="0.15">
      <c r="C7">
        <v>3</v>
      </c>
      <c r="D7">
        <v>5</v>
      </c>
      <c r="E7">
        <v>0</v>
      </c>
      <c r="F7">
        <v>3000007</v>
      </c>
      <c r="G7" t="s">
        <v>461</v>
      </c>
      <c r="J7">
        <v>1</v>
      </c>
      <c r="L7">
        <v>5</v>
      </c>
      <c r="M7">
        <v>0</v>
      </c>
      <c r="N7">
        <v>3000001</v>
      </c>
      <c r="O7" t="s">
        <v>459</v>
      </c>
    </row>
    <row r="8" spans="3:15" x14ac:dyDescent="0.15">
      <c r="C8">
        <v>4</v>
      </c>
      <c r="D8">
        <v>6</v>
      </c>
      <c r="E8">
        <v>0</v>
      </c>
      <c r="F8">
        <v>3000013</v>
      </c>
      <c r="G8" t="s">
        <v>462</v>
      </c>
      <c r="J8">
        <v>2</v>
      </c>
      <c r="L8">
        <v>6</v>
      </c>
      <c r="M8">
        <v>0</v>
      </c>
      <c r="N8">
        <v>3000004</v>
      </c>
      <c r="O8" t="s">
        <v>460</v>
      </c>
    </row>
    <row r="9" spans="3:15" x14ac:dyDescent="0.15">
      <c r="C9">
        <v>5</v>
      </c>
      <c r="D9">
        <v>4</v>
      </c>
      <c r="E9">
        <v>0</v>
      </c>
      <c r="F9">
        <v>3000016</v>
      </c>
      <c r="G9" t="s">
        <v>463</v>
      </c>
      <c r="J9">
        <v>3</v>
      </c>
      <c r="L9">
        <v>5</v>
      </c>
      <c r="M9">
        <v>0</v>
      </c>
      <c r="N9">
        <v>3000007</v>
      </c>
      <c r="O9" t="s">
        <v>461</v>
      </c>
    </row>
    <row r="10" spans="3:15" x14ac:dyDescent="0.15">
      <c r="C10">
        <v>6</v>
      </c>
      <c r="D10">
        <v>5</v>
      </c>
      <c r="E10">
        <v>0</v>
      </c>
      <c r="F10">
        <v>3000022</v>
      </c>
      <c r="G10" t="s">
        <v>464</v>
      </c>
      <c r="J10">
        <v>4</v>
      </c>
      <c r="L10">
        <v>6</v>
      </c>
      <c r="M10">
        <v>0</v>
      </c>
      <c r="N10">
        <v>3000013</v>
      </c>
      <c r="O10" t="s">
        <v>462</v>
      </c>
    </row>
    <row r="11" spans="3:15" x14ac:dyDescent="0.15">
      <c r="C11">
        <v>7</v>
      </c>
      <c r="D11">
        <v>6</v>
      </c>
      <c r="E11">
        <v>0</v>
      </c>
      <c r="F11">
        <v>3000028</v>
      </c>
      <c r="G11" t="s">
        <v>465</v>
      </c>
      <c r="J11">
        <v>5</v>
      </c>
      <c r="L11">
        <v>4</v>
      </c>
      <c r="M11">
        <v>0</v>
      </c>
      <c r="N11">
        <v>3000016</v>
      </c>
      <c r="O11" t="s">
        <v>463</v>
      </c>
    </row>
    <row r="12" spans="3:15" x14ac:dyDescent="0.15">
      <c r="C12">
        <v>8</v>
      </c>
      <c r="D12">
        <v>5</v>
      </c>
      <c r="E12">
        <v>0</v>
      </c>
      <c r="F12">
        <v>3000031</v>
      </c>
      <c r="G12" t="s">
        <v>466</v>
      </c>
      <c r="J12">
        <v>6</v>
      </c>
      <c r="L12">
        <v>5</v>
      </c>
      <c r="M12">
        <v>0</v>
      </c>
      <c r="N12">
        <v>3000022</v>
      </c>
      <c r="O12" t="s">
        <v>464</v>
      </c>
    </row>
    <row r="13" spans="3:15" x14ac:dyDescent="0.15">
      <c r="C13">
        <v>9</v>
      </c>
      <c r="D13">
        <v>2</v>
      </c>
      <c r="E13">
        <v>0</v>
      </c>
      <c r="F13">
        <v>3000034</v>
      </c>
      <c r="G13" t="s">
        <v>467</v>
      </c>
      <c r="J13">
        <v>7</v>
      </c>
      <c r="L13">
        <v>6</v>
      </c>
      <c r="M13">
        <v>0</v>
      </c>
      <c r="N13">
        <v>3000028</v>
      </c>
      <c r="O13" t="s">
        <v>465</v>
      </c>
    </row>
    <row r="14" spans="3:15" x14ac:dyDescent="0.15">
      <c r="C14">
        <v>10</v>
      </c>
      <c r="D14">
        <v>5</v>
      </c>
      <c r="E14">
        <v>0</v>
      </c>
      <c r="F14">
        <v>3000037</v>
      </c>
      <c r="G14" t="s">
        <v>468</v>
      </c>
      <c r="J14">
        <v>8</v>
      </c>
      <c r="L14">
        <v>5</v>
      </c>
      <c r="M14">
        <v>0</v>
      </c>
      <c r="N14">
        <v>3000031</v>
      </c>
      <c r="O14" t="s">
        <v>466</v>
      </c>
    </row>
    <row r="15" spans="3:15" x14ac:dyDescent="0.15">
      <c r="C15">
        <v>11</v>
      </c>
      <c r="D15">
        <v>4</v>
      </c>
      <c r="E15">
        <v>0</v>
      </c>
      <c r="F15">
        <v>3000040</v>
      </c>
      <c r="G15" t="s">
        <v>469</v>
      </c>
      <c r="J15">
        <v>9</v>
      </c>
      <c r="L15">
        <v>2</v>
      </c>
      <c r="M15">
        <v>0</v>
      </c>
      <c r="N15">
        <v>3000034</v>
      </c>
      <c r="O15" t="s">
        <v>467</v>
      </c>
    </row>
    <row r="16" spans="3:15" x14ac:dyDescent="0.15">
      <c r="C16">
        <v>12</v>
      </c>
      <c r="D16">
        <v>1</v>
      </c>
      <c r="E16">
        <v>0</v>
      </c>
      <c r="F16">
        <v>3000043</v>
      </c>
      <c r="G16" t="s">
        <v>470</v>
      </c>
      <c r="J16">
        <v>10</v>
      </c>
      <c r="L16">
        <v>5</v>
      </c>
      <c r="M16">
        <v>0</v>
      </c>
      <c r="N16">
        <v>3000037</v>
      </c>
      <c r="O16" t="s">
        <v>468</v>
      </c>
    </row>
    <row r="17" spans="3:15" x14ac:dyDescent="0.15">
      <c r="C17">
        <v>13</v>
      </c>
      <c r="D17">
        <v>5</v>
      </c>
      <c r="E17">
        <v>0</v>
      </c>
      <c r="F17">
        <v>3000046</v>
      </c>
      <c r="G17" t="s">
        <v>471</v>
      </c>
      <c r="J17">
        <v>11</v>
      </c>
      <c r="L17">
        <v>4</v>
      </c>
      <c r="M17">
        <v>0</v>
      </c>
      <c r="N17">
        <v>3000040</v>
      </c>
      <c r="O17" t="s">
        <v>469</v>
      </c>
    </row>
    <row r="18" spans="3:15" x14ac:dyDescent="0.15">
      <c r="C18">
        <v>14</v>
      </c>
      <c r="D18">
        <v>2</v>
      </c>
      <c r="E18">
        <v>0</v>
      </c>
      <c r="F18">
        <v>3000049</v>
      </c>
      <c r="G18" t="s">
        <v>472</v>
      </c>
      <c r="J18">
        <v>12</v>
      </c>
      <c r="L18">
        <v>1</v>
      </c>
      <c r="M18">
        <v>0</v>
      </c>
      <c r="N18">
        <v>3000043</v>
      </c>
      <c r="O18" t="s">
        <v>470</v>
      </c>
    </row>
    <row r="19" spans="3:15" x14ac:dyDescent="0.15">
      <c r="C19">
        <v>15</v>
      </c>
      <c r="D19">
        <v>6</v>
      </c>
      <c r="E19">
        <v>0</v>
      </c>
      <c r="F19">
        <v>3000052</v>
      </c>
      <c r="G19" t="s">
        <v>473</v>
      </c>
      <c r="J19">
        <v>13</v>
      </c>
      <c r="L19">
        <v>5</v>
      </c>
      <c r="M19">
        <v>0</v>
      </c>
      <c r="N19">
        <v>3000046</v>
      </c>
      <c r="O19" t="s">
        <v>471</v>
      </c>
    </row>
    <row r="20" spans="3:15" x14ac:dyDescent="0.15">
      <c r="C20">
        <v>16</v>
      </c>
      <c r="D20">
        <v>4</v>
      </c>
      <c r="E20">
        <v>0</v>
      </c>
      <c r="F20">
        <v>3000055</v>
      </c>
      <c r="G20" t="s">
        <v>474</v>
      </c>
      <c r="J20">
        <v>14</v>
      </c>
      <c r="L20">
        <v>2</v>
      </c>
      <c r="M20">
        <v>0</v>
      </c>
      <c r="N20">
        <v>3000049</v>
      </c>
      <c r="O20" t="s">
        <v>472</v>
      </c>
    </row>
    <row r="21" spans="3:15" x14ac:dyDescent="0.15">
      <c r="C21">
        <v>17</v>
      </c>
      <c r="D21">
        <v>6</v>
      </c>
      <c r="E21">
        <v>0</v>
      </c>
      <c r="F21">
        <v>3000058</v>
      </c>
      <c r="G21" t="s">
        <v>475</v>
      </c>
      <c r="J21">
        <v>15</v>
      </c>
      <c r="L21">
        <v>6</v>
      </c>
      <c r="M21">
        <v>0</v>
      </c>
      <c r="N21">
        <v>3000052</v>
      </c>
      <c r="O21" t="s">
        <v>473</v>
      </c>
    </row>
    <row r="22" spans="3:15" x14ac:dyDescent="0.15">
      <c r="C22">
        <v>18</v>
      </c>
      <c r="D22">
        <v>4</v>
      </c>
      <c r="E22">
        <v>0</v>
      </c>
      <c r="F22">
        <v>3000061</v>
      </c>
      <c r="G22" t="s">
        <v>476</v>
      </c>
      <c r="J22">
        <v>16</v>
      </c>
      <c r="L22">
        <v>4</v>
      </c>
      <c r="M22">
        <v>0</v>
      </c>
      <c r="N22">
        <v>3000055</v>
      </c>
      <c r="O22" t="s">
        <v>474</v>
      </c>
    </row>
    <row r="23" spans="3:15" x14ac:dyDescent="0.15">
      <c r="C23">
        <v>19</v>
      </c>
      <c r="D23">
        <v>1</v>
      </c>
      <c r="E23">
        <v>0</v>
      </c>
      <c r="F23">
        <v>3000064</v>
      </c>
      <c r="G23" t="s">
        <v>477</v>
      </c>
      <c r="J23">
        <v>17</v>
      </c>
      <c r="L23">
        <v>6</v>
      </c>
      <c r="M23">
        <v>0</v>
      </c>
      <c r="N23">
        <v>3000058</v>
      </c>
      <c r="O23" t="s">
        <v>475</v>
      </c>
    </row>
    <row r="24" spans="3:15" x14ac:dyDescent="0.15">
      <c r="C24">
        <v>20</v>
      </c>
      <c r="D24">
        <v>3</v>
      </c>
      <c r="E24">
        <v>0</v>
      </c>
      <c r="F24">
        <v>3000067</v>
      </c>
      <c r="G24" t="s">
        <v>478</v>
      </c>
      <c r="J24">
        <v>18</v>
      </c>
      <c r="L24">
        <v>4</v>
      </c>
      <c r="M24">
        <v>0</v>
      </c>
      <c r="N24">
        <v>3000061</v>
      </c>
      <c r="O24" t="s">
        <v>476</v>
      </c>
    </row>
    <row r="25" spans="3:15" x14ac:dyDescent="0.15">
      <c r="C25">
        <v>21</v>
      </c>
      <c r="D25">
        <v>3</v>
      </c>
      <c r="E25">
        <v>0</v>
      </c>
      <c r="F25">
        <v>3000070</v>
      </c>
      <c r="G25" t="s">
        <v>479</v>
      </c>
      <c r="J25">
        <v>19</v>
      </c>
      <c r="L25">
        <v>1</v>
      </c>
      <c r="M25">
        <v>0</v>
      </c>
      <c r="N25">
        <v>3000064</v>
      </c>
      <c r="O25" t="s">
        <v>477</v>
      </c>
    </row>
    <row r="26" spans="3:15" x14ac:dyDescent="0.15">
      <c r="C26">
        <v>22</v>
      </c>
      <c r="D26">
        <v>2</v>
      </c>
      <c r="E26">
        <v>0</v>
      </c>
      <c r="F26">
        <v>3000073</v>
      </c>
      <c r="G26" t="s">
        <v>480</v>
      </c>
      <c r="J26">
        <v>20</v>
      </c>
      <c r="L26">
        <v>3</v>
      </c>
      <c r="M26">
        <v>0</v>
      </c>
      <c r="N26">
        <v>3000067</v>
      </c>
      <c r="O26" t="s">
        <v>478</v>
      </c>
    </row>
    <row r="27" spans="3:15" x14ac:dyDescent="0.15">
      <c r="C27">
        <v>23</v>
      </c>
      <c r="D27">
        <v>3</v>
      </c>
      <c r="E27">
        <v>0</v>
      </c>
      <c r="F27">
        <v>3000076</v>
      </c>
      <c r="G27" t="s">
        <v>481</v>
      </c>
      <c r="J27">
        <v>21</v>
      </c>
      <c r="L27">
        <v>3</v>
      </c>
      <c r="M27">
        <v>0</v>
      </c>
      <c r="N27">
        <v>3000070</v>
      </c>
      <c r="O27" t="s">
        <v>479</v>
      </c>
    </row>
    <row r="28" spans="3:15" x14ac:dyDescent="0.15">
      <c r="C28">
        <v>24</v>
      </c>
      <c r="D28">
        <v>6</v>
      </c>
      <c r="E28">
        <v>5</v>
      </c>
      <c r="F28">
        <v>0</v>
      </c>
      <c r="G28" t="s">
        <v>482</v>
      </c>
      <c r="J28">
        <v>22</v>
      </c>
      <c r="L28">
        <v>2</v>
      </c>
      <c r="M28">
        <v>0</v>
      </c>
      <c r="N28">
        <v>3000073</v>
      </c>
      <c r="O28" t="s">
        <v>480</v>
      </c>
    </row>
    <row r="29" spans="3:15" x14ac:dyDescent="0.15">
      <c r="C29">
        <v>25</v>
      </c>
      <c r="D29">
        <v>4</v>
      </c>
      <c r="E29">
        <v>5</v>
      </c>
      <c r="F29">
        <v>0</v>
      </c>
      <c r="G29" t="s">
        <v>483</v>
      </c>
      <c r="J29">
        <v>23</v>
      </c>
      <c r="L29">
        <v>3</v>
      </c>
      <c r="M29">
        <v>0</v>
      </c>
      <c r="N29">
        <v>3000076</v>
      </c>
      <c r="O29" t="s">
        <v>481</v>
      </c>
    </row>
    <row r="30" spans="3:15" x14ac:dyDescent="0.15">
      <c r="C30">
        <v>26</v>
      </c>
      <c r="D30">
        <v>6</v>
      </c>
      <c r="E30">
        <v>4</v>
      </c>
      <c r="F30">
        <v>0</v>
      </c>
      <c r="G30" t="s">
        <v>484</v>
      </c>
      <c r="J30">
        <v>24</v>
      </c>
      <c r="L30">
        <v>6</v>
      </c>
      <c r="M30">
        <v>5</v>
      </c>
      <c r="N30">
        <v>0</v>
      </c>
      <c r="O30" t="str">
        <f>_xlfn.XLOOKUP(L30,共鸣效果设定!$D$34:$D$39,共鸣效果设定!$E$34:$E$39)</f>
        <v>&lt;color=#47d110&gt;1.0%&lt;/color&gt;</v>
      </c>
    </row>
    <row r="31" spans="3:15" x14ac:dyDescent="0.15">
      <c r="C31">
        <v>27</v>
      </c>
      <c r="D31">
        <v>5</v>
      </c>
      <c r="E31">
        <v>4</v>
      </c>
      <c r="F31">
        <v>0</v>
      </c>
      <c r="G31" t="s">
        <v>485</v>
      </c>
      <c r="J31">
        <v>25</v>
      </c>
      <c r="L31">
        <v>4</v>
      </c>
      <c r="M31">
        <v>5</v>
      </c>
      <c r="N31">
        <v>0</v>
      </c>
      <c r="O31" t="str">
        <f>_xlfn.XLOOKUP(L31,共鸣效果设定!$D$34:$D$39,共鸣效果设定!$E$34:$E$39)</f>
        <v>&lt;color=#47d110&gt;1.0%&lt;/color&gt;</v>
      </c>
    </row>
    <row r="32" spans="3:15" x14ac:dyDescent="0.15">
      <c r="C32">
        <v>28</v>
      </c>
      <c r="D32">
        <v>4</v>
      </c>
      <c r="E32">
        <v>1</v>
      </c>
      <c r="F32">
        <v>0</v>
      </c>
      <c r="G32" t="s">
        <v>486</v>
      </c>
      <c r="J32">
        <v>26</v>
      </c>
      <c r="L32">
        <v>6</v>
      </c>
      <c r="M32">
        <v>4</v>
      </c>
      <c r="N32">
        <v>0</v>
      </c>
      <c r="O32" t="str">
        <f>_xlfn.XLOOKUP(L32,共鸣效果设定!$D$34:$D$39,共鸣效果设定!$E$34:$E$39)</f>
        <v>&lt;color=#47d110&gt;1.0%&lt;/color&gt;</v>
      </c>
    </row>
    <row r="33" spans="3:15" x14ac:dyDescent="0.15">
      <c r="C33">
        <v>29</v>
      </c>
      <c r="D33">
        <v>4</v>
      </c>
      <c r="E33">
        <v>2</v>
      </c>
      <c r="F33">
        <v>0</v>
      </c>
      <c r="G33" t="s">
        <v>487</v>
      </c>
      <c r="J33">
        <v>27</v>
      </c>
      <c r="L33">
        <v>5</v>
      </c>
      <c r="M33">
        <v>4</v>
      </c>
      <c r="N33">
        <v>0</v>
      </c>
      <c r="O33" t="str">
        <f>_xlfn.XLOOKUP(L33,共鸣效果设定!$D$34:$D$39,共鸣效果设定!$E$34:$E$39)</f>
        <v>&lt;color=#47d110&gt;1.0%&lt;/color&gt;</v>
      </c>
    </row>
    <row r="34" spans="3:15" x14ac:dyDescent="0.15">
      <c r="C34">
        <v>30</v>
      </c>
      <c r="D34">
        <v>6</v>
      </c>
      <c r="E34">
        <v>3</v>
      </c>
      <c r="F34">
        <v>0</v>
      </c>
      <c r="G34" t="s">
        <v>488</v>
      </c>
      <c r="J34">
        <v>28</v>
      </c>
      <c r="L34">
        <v>4</v>
      </c>
      <c r="M34">
        <v>1</v>
      </c>
      <c r="N34">
        <v>0</v>
      </c>
      <c r="O34" t="str">
        <f>_xlfn.XLOOKUP(L34,共鸣效果设定!$D$34:$D$39,共鸣效果设定!$E$34:$E$39)</f>
        <v>&lt;color=#47d110&gt;1.0%&lt;/color&gt;</v>
      </c>
    </row>
    <row r="35" spans="3:15" x14ac:dyDescent="0.15">
      <c r="C35">
        <v>31</v>
      </c>
      <c r="D35">
        <v>6</v>
      </c>
      <c r="E35">
        <v>0</v>
      </c>
      <c r="F35">
        <v>0</v>
      </c>
      <c r="G35" t="s">
        <v>489</v>
      </c>
      <c r="J35">
        <v>29</v>
      </c>
      <c r="L35">
        <v>4</v>
      </c>
      <c r="M35">
        <v>2</v>
      </c>
      <c r="N35">
        <v>0</v>
      </c>
      <c r="O35" t="str">
        <f>_xlfn.XLOOKUP(L35,共鸣效果设定!$D$34:$D$39,共鸣效果设定!$E$34:$E$39)</f>
        <v>&lt;color=#47d110&gt;1.0%&lt;/color&gt;</v>
      </c>
    </row>
    <row r="36" spans="3:15" x14ac:dyDescent="0.15">
      <c r="C36">
        <v>32</v>
      </c>
      <c r="D36">
        <v>6</v>
      </c>
      <c r="E36">
        <v>0</v>
      </c>
      <c r="F36">
        <v>0</v>
      </c>
      <c r="G36" t="s">
        <v>489</v>
      </c>
      <c r="J36">
        <v>30</v>
      </c>
      <c r="L36">
        <v>6</v>
      </c>
      <c r="M36">
        <v>3</v>
      </c>
      <c r="N36">
        <v>0</v>
      </c>
      <c r="O36" t="str">
        <f>_xlfn.XLOOKUP(L36,共鸣效果设定!$D$34:$D$39,共鸣效果设定!$E$34:$E$39)</f>
        <v>&lt;color=#47d110&gt;1.0%&lt;/color&gt;</v>
      </c>
    </row>
    <row r="37" spans="3:15" x14ac:dyDescent="0.15">
      <c r="C37">
        <v>33</v>
      </c>
      <c r="D37">
        <v>4</v>
      </c>
      <c r="E37">
        <v>0</v>
      </c>
      <c r="F37">
        <v>0</v>
      </c>
      <c r="G37" t="s">
        <v>490</v>
      </c>
      <c r="J37">
        <v>31</v>
      </c>
      <c r="L37">
        <v>6</v>
      </c>
      <c r="M37">
        <v>0</v>
      </c>
      <c r="N37">
        <v>0</v>
      </c>
      <c r="O37" t="str">
        <f>_xlfn.XLOOKUP(L37,共鸣效果设定!$D$34:$D$39,共鸣效果设定!$E$34:$E$39)</f>
        <v>&lt;color=#47d110&gt;1.0%&lt;/color&gt;</v>
      </c>
    </row>
    <row r="38" spans="3:15" x14ac:dyDescent="0.15">
      <c r="C38">
        <v>34</v>
      </c>
      <c r="D38">
        <v>5</v>
      </c>
      <c r="E38">
        <v>0</v>
      </c>
      <c r="F38">
        <v>0</v>
      </c>
      <c r="G38" t="s">
        <v>491</v>
      </c>
      <c r="J38">
        <v>32</v>
      </c>
      <c r="L38">
        <v>4</v>
      </c>
      <c r="M38">
        <v>0</v>
      </c>
      <c r="N38">
        <v>0</v>
      </c>
      <c r="O38" t="str">
        <f>_xlfn.XLOOKUP(L38,共鸣效果设定!$D$34:$D$39,共鸣效果设定!$E$34:$E$39)</f>
        <v>&lt;color=#47d110&gt;1.0%&lt;/color&gt;</v>
      </c>
    </row>
    <row r="39" spans="3:15" x14ac:dyDescent="0.15">
      <c r="C39">
        <v>35</v>
      </c>
      <c r="D39">
        <v>5</v>
      </c>
      <c r="E39">
        <v>0</v>
      </c>
      <c r="F39">
        <v>0</v>
      </c>
      <c r="G39" t="s">
        <v>491</v>
      </c>
      <c r="J39">
        <v>33</v>
      </c>
      <c r="L39">
        <v>5</v>
      </c>
      <c r="M39">
        <v>0</v>
      </c>
      <c r="N39">
        <v>0</v>
      </c>
      <c r="O39" t="str">
        <f>_xlfn.XLOOKUP(L39,共鸣效果设定!$D$34:$D$39,共鸣效果设定!$E$34:$E$39)</f>
        <v>&lt;color=#47d110&gt;1.0%&lt;/color&gt;</v>
      </c>
    </row>
    <row r="40" spans="3:15" x14ac:dyDescent="0.15">
      <c r="C40">
        <v>36</v>
      </c>
      <c r="D40">
        <v>5</v>
      </c>
      <c r="E40">
        <v>0</v>
      </c>
      <c r="F40">
        <v>0</v>
      </c>
      <c r="G40" t="s">
        <v>491</v>
      </c>
      <c r="J40">
        <v>34</v>
      </c>
      <c r="L40">
        <v>3</v>
      </c>
      <c r="M40">
        <v>1</v>
      </c>
      <c r="N40">
        <v>0</v>
      </c>
      <c r="O40" t="str">
        <f>_xlfn.XLOOKUP(L40,共鸣效果设定!$D$34:$D$39,共鸣效果设定!$E$34:$E$39)</f>
        <v>&lt;color=#47d110&gt;11500&lt;/color&gt;</v>
      </c>
    </row>
    <row r="41" spans="3:15" x14ac:dyDescent="0.15">
      <c r="C41">
        <v>37</v>
      </c>
      <c r="D41">
        <v>6</v>
      </c>
      <c r="E41">
        <v>0</v>
      </c>
      <c r="F41">
        <v>0</v>
      </c>
      <c r="G41" t="s">
        <v>489</v>
      </c>
      <c r="J41">
        <v>35</v>
      </c>
      <c r="L41">
        <v>3</v>
      </c>
      <c r="M41">
        <v>2</v>
      </c>
      <c r="N41">
        <v>0</v>
      </c>
      <c r="O41" t="str">
        <f>_xlfn.XLOOKUP(L41,共鸣效果设定!$D$34:$D$39,共鸣效果设定!$E$34:$E$39)</f>
        <v>&lt;color=#47d110&gt;11500&lt;/color&gt;</v>
      </c>
    </row>
    <row r="42" spans="3:15" x14ac:dyDescent="0.15">
      <c r="C42">
        <v>38</v>
      </c>
      <c r="D42">
        <v>6</v>
      </c>
      <c r="E42">
        <v>0</v>
      </c>
      <c r="F42">
        <v>0</v>
      </c>
      <c r="G42" t="s">
        <v>489</v>
      </c>
      <c r="J42">
        <v>36</v>
      </c>
      <c r="L42">
        <v>1</v>
      </c>
      <c r="M42">
        <v>0</v>
      </c>
      <c r="N42">
        <v>0</v>
      </c>
      <c r="O42" t="str">
        <f>_xlfn.XLOOKUP(L42,共鸣效果设定!$D$34:$D$39,共鸣效果设定!$E$34:$E$39)</f>
        <v>&lt;color=#47d110&gt;1500&lt;/color&gt;</v>
      </c>
    </row>
    <row r="43" spans="3:15" x14ac:dyDescent="0.15">
      <c r="C43">
        <v>39</v>
      </c>
      <c r="D43">
        <v>5</v>
      </c>
      <c r="E43">
        <v>0</v>
      </c>
      <c r="F43">
        <v>0</v>
      </c>
      <c r="G43" t="s">
        <v>491</v>
      </c>
      <c r="J43">
        <v>37</v>
      </c>
      <c r="L43">
        <v>3</v>
      </c>
      <c r="M43">
        <v>0</v>
      </c>
      <c r="N43">
        <v>0</v>
      </c>
      <c r="O43" t="str">
        <f>_xlfn.XLOOKUP(L43,共鸣效果设定!$D$34:$D$39,共鸣效果设定!$E$34:$E$39)</f>
        <v>&lt;color=#47d110&gt;11500&lt;/color&gt;</v>
      </c>
    </row>
    <row r="44" spans="3:15" x14ac:dyDescent="0.15">
      <c r="C44">
        <v>40</v>
      </c>
      <c r="D44">
        <v>5</v>
      </c>
      <c r="E44">
        <v>0</v>
      </c>
      <c r="F44">
        <v>0</v>
      </c>
      <c r="G44" t="s">
        <v>491</v>
      </c>
      <c r="J44">
        <v>38</v>
      </c>
      <c r="L44">
        <v>2</v>
      </c>
      <c r="M44">
        <v>0</v>
      </c>
      <c r="N44">
        <v>0</v>
      </c>
      <c r="O44" t="str">
        <f>_xlfn.XLOOKUP(L44,共鸣效果设定!$D$34:$D$39,共鸣效果设定!$E$34:$E$39)</f>
        <v>&lt;color=#47d110&gt;2000&lt;/color&gt;</v>
      </c>
    </row>
    <row r="45" spans="3:15" x14ac:dyDescent="0.15">
      <c r="C45">
        <v>41</v>
      </c>
      <c r="D45">
        <v>5</v>
      </c>
      <c r="E45">
        <v>0</v>
      </c>
      <c r="F45">
        <v>0</v>
      </c>
      <c r="G45" t="s">
        <v>491</v>
      </c>
    </row>
    <row r="46" spans="3:15" x14ac:dyDescent="0.15">
      <c r="C46">
        <v>42</v>
      </c>
      <c r="D46">
        <v>5</v>
      </c>
      <c r="E46">
        <v>0</v>
      </c>
      <c r="F46">
        <v>0</v>
      </c>
      <c r="G46" t="s">
        <v>491</v>
      </c>
    </row>
    <row r="47" spans="3:15" x14ac:dyDescent="0.15">
      <c r="C47">
        <v>43</v>
      </c>
      <c r="D47">
        <v>4</v>
      </c>
      <c r="E47">
        <v>5</v>
      </c>
      <c r="F47">
        <v>0</v>
      </c>
      <c r="G47" t="s">
        <v>483</v>
      </c>
    </row>
    <row r="48" spans="3:15" x14ac:dyDescent="0.15">
      <c r="C48">
        <v>44</v>
      </c>
      <c r="D48">
        <v>3</v>
      </c>
      <c r="E48">
        <v>1</v>
      </c>
      <c r="F48">
        <v>0</v>
      </c>
      <c r="G48" t="s">
        <v>492</v>
      </c>
    </row>
    <row r="49" spans="3:7" x14ac:dyDescent="0.15">
      <c r="C49">
        <v>45</v>
      </c>
      <c r="D49">
        <v>3</v>
      </c>
      <c r="E49">
        <v>2</v>
      </c>
      <c r="F49">
        <v>0</v>
      </c>
      <c r="G49" t="s">
        <v>493</v>
      </c>
    </row>
    <row r="50" spans="3:7" x14ac:dyDescent="0.15">
      <c r="C50">
        <v>46</v>
      </c>
      <c r="D50">
        <v>1</v>
      </c>
      <c r="E50">
        <v>0</v>
      </c>
      <c r="F50">
        <v>0</v>
      </c>
      <c r="G50" t="s">
        <v>494</v>
      </c>
    </row>
    <row r="51" spans="3:7" x14ac:dyDescent="0.15">
      <c r="C51">
        <v>47</v>
      </c>
      <c r="D51">
        <v>3</v>
      </c>
      <c r="E51">
        <v>0</v>
      </c>
      <c r="F51">
        <v>0</v>
      </c>
      <c r="G51" t="s">
        <v>495</v>
      </c>
    </row>
    <row r="52" spans="3:7" x14ac:dyDescent="0.15">
      <c r="C52">
        <v>48</v>
      </c>
      <c r="D52">
        <v>1</v>
      </c>
      <c r="E52">
        <v>0</v>
      </c>
      <c r="F52">
        <v>0</v>
      </c>
      <c r="G52" t="s">
        <v>494</v>
      </c>
    </row>
    <row r="53" spans="3:7" x14ac:dyDescent="0.15">
      <c r="C53">
        <v>49</v>
      </c>
      <c r="D53">
        <v>3</v>
      </c>
      <c r="E53">
        <v>0</v>
      </c>
      <c r="F53">
        <v>0</v>
      </c>
      <c r="G53" t="s">
        <v>495</v>
      </c>
    </row>
    <row r="54" spans="3:7" x14ac:dyDescent="0.15">
      <c r="C54">
        <v>50</v>
      </c>
      <c r="D54">
        <v>3</v>
      </c>
      <c r="E54">
        <v>0</v>
      </c>
      <c r="F54">
        <v>0</v>
      </c>
      <c r="G54" t="s">
        <v>495</v>
      </c>
    </row>
    <row r="55" spans="3:7" x14ac:dyDescent="0.15">
      <c r="C55">
        <v>51</v>
      </c>
      <c r="D55">
        <v>2</v>
      </c>
      <c r="E55">
        <v>0</v>
      </c>
      <c r="F55">
        <v>0</v>
      </c>
      <c r="G55" t="s">
        <v>496</v>
      </c>
    </row>
    <row r="56" spans="3:7" x14ac:dyDescent="0.15">
      <c r="C56">
        <v>52</v>
      </c>
      <c r="D56">
        <v>3</v>
      </c>
      <c r="E56">
        <v>0</v>
      </c>
      <c r="F56">
        <v>0</v>
      </c>
      <c r="G56" t="s">
        <v>495</v>
      </c>
    </row>
    <row r="57" spans="3:7" x14ac:dyDescent="0.15">
      <c r="C57">
        <v>53</v>
      </c>
      <c r="D57">
        <v>1</v>
      </c>
      <c r="E57">
        <v>0</v>
      </c>
      <c r="F57">
        <v>0</v>
      </c>
      <c r="G57" t="s">
        <v>494</v>
      </c>
    </row>
    <row r="58" spans="3:7" x14ac:dyDescent="0.15">
      <c r="C58">
        <v>54</v>
      </c>
      <c r="D58">
        <v>3</v>
      </c>
      <c r="E58">
        <v>0</v>
      </c>
      <c r="F58">
        <v>0</v>
      </c>
      <c r="G58" t="s">
        <v>495</v>
      </c>
    </row>
    <row r="59" spans="3:7" x14ac:dyDescent="0.15">
      <c r="C59">
        <v>55</v>
      </c>
      <c r="D59">
        <v>3</v>
      </c>
      <c r="E59">
        <v>0</v>
      </c>
      <c r="F59">
        <v>0</v>
      </c>
      <c r="G59" t="s">
        <v>495</v>
      </c>
    </row>
    <row r="60" spans="3:7" x14ac:dyDescent="0.15">
      <c r="C60">
        <v>56</v>
      </c>
      <c r="D60">
        <v>2</v>
      </c>
      <c r="E60">
        <v>0</v>
      </c>
      <c r="F60">
        <v>0</v>
      </c>
      <c r="G60" t="s">
        <v>496</v>
      </c>
    </row>
    <row r="61" spans="3:7" x14ac:dyDescent="0.15">
      <c r="C61">
        <v>57</v>
      </c>
      <c r="D61">
        <v>2</v>
      </c>
      <c r="E61">
        <v>0</v>
      </c>
      <c r="F61">
        <v>0</v>
      </c>
      <c r="G61" t="s">
        <v>496</v>
      </c>
    </row>
    <row r="62" spans="3:7" x14ac:dyDescent="0.15">
      <c r="C62">
        <v>58</v>
      </c>
      <c r="D62">
        <v>3</v>
      </c>
      <c r="E62">
        <v>0</v>
      </c>
      <c r="F62">
        <v>0</v>
      </c>
      <c r="G62" t="s">
        <v>495</v>
      </c>
    </row>
    <row r="63" spans="3:7" x14ac:dyDescent="0.15">
      <c r="C63">
        <v>59</v>
      </c>
      <c r="D63">
        <v>3</v>
      </c>
      <c r="E63">
        <v>0</v>
      </c>
      <c r="F63">
        <v>0</v>
      </c>
      <c r="G63" t="s">
        <v>495</v>
      </c>
    </row>
    <row r="64" spans="3:7" x14ac:dyDescent="0.15">
      <c r="C64">
        <v>60</v>
      </c>
      <c r="D64">
        <v>1</v>
      </c>
      <c r="E64">
        <v>0</v>
      </c>
      <c r="F64">
        <v>0</v>
      </c>
      <c r="G64" t="s">
        <v>494</v>
      </c>
    </row>
    <row r="65" spans="3:7" x14ac:dyDescent="0.15">
      <c r="C65">
        <v>61</v>
      </c>
      <c r="D65">
        <v>2</v>
      </c>
      <c r="E65">
        <v>0</v>
      </c>
      <c r="F65">
        <v>0</v>
      </c>
      <c r="G65" t="s">
        <v>496</v>
      </c>
    </row>
    <row r="66" spans="3:7" x14ac:dyDescent="0.15">
      <c r="C66">
        <v>62</v>
      </c>
      <c r="D66">
        <v>1</v>
      </c>
      <c r="E66">
        <v>0</v>
      </c>
      <c r="F66">
        <v>0</v>
      </c>
      <c r="G66" t="s">
        <v>494</v>
      </c>
    </row>
    <row r="67" spans="3:7" x14ac:dyDescent="0.15">
      <c r="C67">
        <v>63</v>
      </c>
      <c r="D67">
        <v>3</v>
      </c>
      <c r="E67">
        <v>0</v>
      </c>
      <c r="F67">
        <v>0</v>
      </c>
      <c r="G67" t="s">
        <v>495</v>
      </c>
    </row>
    <row r="68" spans="3:7" x14ac:dyDescent="0.15">
      <c r="C68">
        <v>64</v>
      </c>
      <c r="D68">
        <v>2</v>
      </c>
      <c r="E68">
        <v>0</v>
      </c>
      <c r="F68">
        <v>0</v>
      </c>
      <c r="G68" t="s">
        <v>496</v>
      </c>
    </row>
    <row r="69" spans="3:7" x14ac:dyDescent="0.15">
      <c r="C69">
        <v>65</v>
      </c>
      <c r="D69">
        <v>1</v>
      </c>
      <c r="E69">
        <v>0</v>
      </c>
      <c r="F69">
        <v>0</v>
      </c>
      <c r="G69" t="s">
        <v>494</v>
      </c>
    </row>
    <row r="70" spans="3:7" x14ac:dyDescent="0.15">
      <c r="C70">
        <v>66</v>
      </c>
      <c r="D70">
        <v>3</v>
      </c>
      <c r="E70">
        <v>0</v>
      </c>
      <c r="F70">
        <v>0</v>
      </c>
      <c r="G70" t="s">
        <v>495</v>
      </c>
    </row>
    <row r="71" spans="3:7" x14ac:dyDescent="0.15">
      <c r="C71">
        <v>67</v>
      </c>
      <c r="D71">
        <v>1</v>
      </c>
      <c r="E71">
        <v>0</v>
      </c>
      <c r="F71">
        <v>0</v>
      </c>
      <c r="G71" t="s">
        <v>494</v>
      </c>
    </row>
    <row r="72" spans="3:7" x14ac:dyDescent="0.15">
      <c r="C72">
        <v>68</v>
      </c>
      <c r="D72">
        <v>1</v>
      </c>
      <c r="E72">
        <v>0</v>
      </c>
      <c r="F72">
        <v>0</v>
      </c>
      <c r="G72" t="s">
        <v>494</v>
      </c>
    </row>
    <row r="73" spans="3:7" x14ac:dyDescent="0.15">
      <c r="C73">
        <v>69</v>
      </c>
      <c r="D73">
        <v>2</v>
      </c>
      <c r="E73">
        <v>0</v>
      </c>
      <c r="F73">
        <v>0</v>
      </c>
      <c r="G73" t="s">
        <v>496</v>
      </c>
    </row>
    <row r="74" spans="3:7" x14ac:dyDescent="0.15">
      <c r="C74">
        <v>70</v>
      </c>
      <c r="D74">
        <v>3</v>
      </c>
      <c r="E74">
        <v>0</v>
      </c>
      <c r="F74">
        <v>0</v>
      </c>
      <c r="G74" t="s">
        <v>495</v>
      </c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R23"/>
  <sheetViews>
    <sheetView topLeftCell="L1" workbookViewId="0">
      <selection activeCell="R1" sqref="R1:R23"/>
    </sheetView>
  </sheetViews>
  <sheetFormatPr defaultColWidth="9" defaultRowHeight="13.5" x14ac:dyDescent="0.15"/>
  <cols>
    <col min="12" max="12" width="143.625" customWidth="1"/>
  </cols>
  <sheetData>
    <row r="1" spans="12:18" x14ac:dyDescent="0.15">
      <c r="L1" t="s">
        <v>497</v>
      </c>
      <c r="M1">
        <v>1</v>
      </c>
      <c r="N1">
        <f>FIND("&lt;",L1,1)</f>
        <v>7</v>
      </c>
      <c r="O1">
        <f>FIND("or&gt;",L1,1)</f>
        <v>29</v>
      </c>
      <c r="P1" t="str">
        <f>","&amp;MID(L1,1,N1-1)&amp;"&lt;color=#47d110&gt;"</f>
        <v>, with &lt;color=#47d110&gt;</v>
      </c>
      <c r="R1" t="str">
        <f>"&lt;/color&gt;"&amp;MID(L1,O1+3,1000)</f>
        <v>&lt;/color&gt; lifesteal effects</v>
      </c>
    </row>
    <row r="2" spans="12:18" x14ac:dyDescent="0.15">
      <c r="L2" t="s">
        <v>498</v>
      </c>
      <c r="M2">
        <v>2</v>
      </c>
      <c r="N2">
        <f t="shared" ref="N2:N23" si="0">FIND("&lt;",L2,1)</f>
        <v>80</v>
      </c>
      <c r="O2">
        <f t="shared" ref="O2:O23" si="1">FIND("or&gt;",L2,1)</f>
        <v>104</v>
      </c>
      <c r="P2" t="str">
        <f t="shared" ref="P2:P23" si="2">","&amp;MID(L2,1,N2-1)&amp;"&lt;color=#47d110&gt;"</f>
        <v>, with a shield received at the beginning of a battle that absorbs damage up to &lt;color=#47d110&gt;</v>
      </c>
      <c r="R2" t="str">
        <f t="shared" ref="R2:R23" si="3">"&lt;/color&gt;"&amp;MID(L2,O2+3,1000)</f>
        <v>&lt;/color&gt; Max HP</v>
      </c>
    </row>
    <row r="3" spans="12:18" x14ac:dyDescent="0.15">
      <c r="L3" s="2" t="s">
        <v>499</v>
      </c>
      <c r="M3">
        <v>3</v>
      </c>
      <c r="N3">
        <f t="shared" si="0"/>
        <v>1</v>
      </c>
      <c r="O3">
        <f t="shared" si="1"/>
        <v>24</v>
      </c>
      <c r="P3" t="str">
        <f>MID(L3,1,N3-1)&amp;"&lt;color=#47d110&gt;"</f>
        <v>&lt;color=#47d110&gt;</v>
      </c>
      <c r="R3" t="str">
        <f t="shared" si="3"/>
        <v>&lt;/color&gt; additional damage reduction for 5 seconds when HP is below 60% for the first time</v>
      </c>
    </row>
    <row r="4" spans="12:18" x14ac:dyDescent="0.15">
      <c r="L4" t="s">
        <v>500</v>
      </c>
      <c r="M4">
        <v>4</v>
      </c>
      <c r="N4">
        <f t="shared" si="0"/>
        <v>7</v>
      </c>
      <c r="O4">
        <f t="shared" si="1"/>
        <v>29</v>
      </c>
      <c r="P4" t="str">
        <f t="shared" si="2"/>
        <v>, with &lt;color=#47d110&gt;</v>
      </c>
      <c r="R4" t="str">
        <f t="shared" si="3"/>
        <v>&lt;/color&gt; damage reduction if the damage taken is over 10% HP</v>
      </c>
    </row>
    <row r="5" spans="12:18" x14ac:dyDescent="0.15">
      <c r="L5" t="s">
        <v>501</v>
      </c>
      <c r="M5">
        <v>5</v>
      </c>
      <c r="N5">
        <f t="shared" si="0"/>
        <v>7</v>
      </c>
      <c r="O5">
        <f t="shared" si="1"/>
        <v>30</v>
      </c>
      <c r="P5" t="str">
        <f t="shared" si="2"/>
        <v>, with &lt;color=#47d110&gt;</v>
      </c>
      <c r="R5" t="str">
        <f t="shared" si="3"/>
        <v>&lt;/color&gt; increase in damage and healing effects to targets below 30% HP</v>
      </c>
    </row>
    <row r="6" spans="12:18" x14ac:dyDescent="0.15">
      <c r="L6" t="s">
        <v>502</v>
      </c>
      <c r="M6">
        <v>6</v>
      </c>
      <c r="N6">
        <f t="shared" si="0"/>
        <v>7</v>
      </c>
      <c r="O6">
        <f t="shared" si="1"/>
        <v>29</v>
      </c>
      <c r="P6" t="str">
        <f t="shared" si="2"/>
        <v>, with &lt;color=#47d110&gt;</v>
      </c>
      <c r="R6" t="str">
        <f t="shared" si="3"/>
        <v>&lt;/color&gt; increase in skill CD recovery speed for 10 seconds</v>
      </c>
    </row>
    <row r="7" spans="12:18" x14ac:dyDescent="0.15">
      <c r="L7" t="s">
        <v>503</v>
      </c>
      <c r="M7">
        <v>7</v>
      </c>
      <c r="N7">
        <f t="shared" si="0"/>
        <v>7</v>
      </c>
      <c r="O7">
        <f t="shared" si="1"/>
        <v>29</v>
      </c>
      <c r="P7" t="str">
        <f t="shared" si="2"/>
        <v>, with &lt;color=#47d110&gt;</v>
      </c>
      <c r="R7" t="str">
        <f t="shared" si="3"/>
        <v>&lt;/color&gt; increase in CRT damange and CRT healing effects</v>
      </c>
    </row>
    <row r="8" spans="12:18" x14ac:dyDescent="0.15">
      <c r="L8" t="s">
        <v>504</v>
      </c>
      <c r="M8">
        <v>8</v>
      </c>
      <c r="N8">
        <f t="shared" si="0"/>
        <v>7</v>
      </c>
      <c r="O8">
        <f t="shared" si="1"/>
        <v>29</v>
      </c>
      <c r="P8" t="str">
        <f t="shared" si="2"/>
        <v>, with &lt;color=#47d110&gt;</v>
      </c>
      <c r="R8" t="str">
        <f t="shared" si="3"/>
        <v>&lt;/color&gt; chance of causing fatal damage</v>
      </c>
    </row>
    <row r="9" spans="12:18" x14ac:dyDescent="0.15">
      <c r="L9" t="s">
        <v>505</v>
      </c>
      <c r="M9">
        <v>9</v>
      </c>
      <c r="N9">
        <f t="shared" si="0"/>
        <v>7</v>
      </c>
      <c r="O9">
        <f t="shared" si="1"/>
        <v>29</v>
      </c>
      <c r="P9" t="str">
        <f t="shared" si="2"/>
        <v>, with &lt;color=#47d110&gt;</v>
      </c>
      <c r="R9" t="str">
        <f t="shared" si="3"/>
        <v>&lt;/color&gt; damage increase to bleeding targets</v>
      </c>
    </row>
    <row r="10" spans="12:18" x14ac:dyDescent="0.15">
      <c r="L10" t="s">
        <v>506</v>
      </c>
      <c r="M10">
        <v>10</v>
      </c>
      <c r="N10">
        <f t="shared" si="0"/>
        <v>7</v>
      </c>
      <c r="O10">
        <f t="shared" si="1"/>
        <v>29</v>
      </c>
      <c r="P10" t="str">
        <f t="shared" si="2"/>
        <v>, with &lt;color=#47d110&gt;</v>
      </c>
      <c r="R10" t="str">
        <f t="shared" si="3"/>
        <v>&lt;/color&gt; decrease in damage taken</v>
      </c>
    </row>
    <row r="11" spans="12:18" x14ac:dyDescent="0.15">
      <c r="L11" t="s">
        <v>507</v>
      </c>
      <c r="M11">
        <v>11</v>
      </c>
      <c r="N11">
        <f t="shared" si="0"/>
        <v>28</v>
      </c>
      <c r="O11">
        <f t="shared" si="1"/>
        <v>52</v>
      </c>
      <c r="P11" t="str">
        <f t="shared" si="2"/>
        <v>, with 6% chance of causing &lt;color=#47d110&gt;</v>
      </c>
      <c r="R11" t="str">
        <f t="shared" si="3"/>
        <v>&lt;/color&gt; damage with basic attacks</v>
      </c>
    </row>
    <row r="12" spans="12:18" x14ac:dyDescent="0.15">
      <c r="L12" t="s">
        <v>508</v>
      </c>
      <c r="M12">
        <v>12</v>
      </c>
      <c r="N12">
        <f t="shared" si="0"/>
        <v>7</v>
      </c>
      <c r="O12">
        <f t="shared" si="1"/>
        <v>29</v>
      </c>
      <c r="P12" t="str">
        <f t="shared" si="2"/>
        <v>, with &lt;color=#47d110&gt;</v>
      </c>
      <c r="R12" t="str">
        <f t="shared" si="3"/>
        <v>&lt;/color&gt; armor penetration in attacks</v>
      </c>
    </row>
    <row r="13" spans="12:18" x14ac:dyDescent="0.15">
      <c r="L13" t="s">
        <v>509</v>
      </c>
      <c r="M13">
        <v>13</v>
      </c>
      <c r="N13">
        <f t="shared" si="0"/>
        <v>7</v>
      </c>
      <c r="O13">
        <f t="shared" si="1"/>
        <v>29</v>
      </c>
      <c r="P13" t="str">
        <f t="shared" si="2"/>
        <v>, with &lt;color=#47d110&gt;</v>
      </c>
      <c r="R13" t="str">
        <f t="shared" si="3"/>
        <v>&lt;/color&gt; additional damage to frozen targets</v>
      </c>
    </row>
    <row r="14" spans="12:18" x14ac:dyDescent="0.15">
      <c r="L14" t="s">
        <v>510</v>
      </c>
      <c r="M14">
        <v>14</v>
      </c>
      <c r="N14">
        <f t="shared" si="0"/>
        <v>9</v>
      </c>
      <c r="O14">
        <f t="shared" si="1"/>
        <v>31</v>
      </c>
      <c r="P14" t="str">
        <f t="shared" si="2"/>
        <v>, with a &lt;color=#47d110&gt;</v>
      </c>
      <c r="R14" t="str">
        <f t="shared" si="3"/>
        <v>&lt;/color&gt; lifeshield received for players below 50% for the first time</v>
      </c>
    </row>
    <row r="15" spans="12:18" x14ac:dyDescent="0.15">
      <c r="L15" t="s">
        <v>511</v>
      </c>
      <c r="M15">
        <v>15</v>
      </c>
      <c r="N15">
        <f t="shared" si="0"/>
        <v>44</v>
      </c>
      <c r="O15">
        <f t="shared" si="1"/>
        <v>65</v>
      </c>
      <c r="P15" t="str">
        <f t="shared" si="2"/>
        <v>, with 8% chance of reducing Ultimate CD by &lt;color=#47d110&gt;</v>
      </c>
      <c r="R15" t="str">
        <f t="shared" si="3"/>
        <v>&lt;/color&gt; second</v>
      </c>
    </row>
    <row r="16" spans="12:18" x14ac:dyDescent="0.15">
      <c r="L16" t="s">
        <v>512</v>
      </c>
      <c r="M16">
        <v>16</v>
      </c>
      <c r="N16">
        <f t="shared" si="0"/>
        <v>7</v>
      </c>
      <c r="O16">
        <f t="shared" si="1"/>
        <v>29</v>
      </c>
      <c r="P16" t="str">
        <f t="shared" si="2"/>
        <v>, with &lt;color=#47d110&gt;</v>
      </c>
      <c r="R16" t="str">
        <f t="shared" si="3"/>
        <v>&lt;/color&gt; HP recovery after defeating targets</v>
      </c>
    </row>
    <row r="17" spans="12:18" x14ac:dyDescent="0.15">
      <c r="L17" t="s">
        <v>513</v>
      </c>
      <c r="M17">
        <v>17</v>
      </c>
      <c r="N17">
        <f t="shared" si="0"/>
        <v>44</v>
      </c>
      <c r="O17">
        <f t="shared" si="1"/>
        <v>66</v>
      </c>
      <c r="P17" t="str">
        <f t="shared" si="2"/>
        <v>, with 30% reduction in control effects and &lt;color=#47d110&gt;</v>
      </c>
      <c r="R17" t="str">
        <f t="shared" si="3"/>
        <v>&lt;/color&gt; increase in lifesteal effects</v>
      </c>
    </row>
    <row r="18" spans="12:18" x14ac:dyDescent="0.15">
      <c r="L18" t="s">
        <v>514</v>
      </c>
      <c r="M18">
        <v>18</v>
      </c>
      <c r="N18">
        <f t="shared" si="0"/>
        <v>7</v>
      </c>
      <c r="O18">
        <f t="shared" si="1"/>
        <v>29</v>
      </c>
      <c r="P18" t="str">
        <f t="shared" si="2"/>
        <v>, with &lt;color=#47d110&gt;</v>
      </c>
      <c r="R18" t="str">
        <f t="shared" si="3"/>
        <v>&lt;/color&gt; Max HP recovery every 2 seconds</v>
      </c>
    </row>
    <row r="19" spans="12:18" x14ac:dyDescent="0.15">
      <c r="L19" t="s">
        <v>515</v>
      </c>
      <c r="M19">
        <v>19</v>
      </c>
      <c r="N19">
        <f t="shared" si="0"/>
        <v>7</v>
      </c>
      <c r="O19">
        <f t="shared" si="1"/>
        <v>29</v>
      </c>
      <c r="P19" t="str">
        <f t="shared" si="2"/>
        <v>, with &lt;color=#47d110&gt;</v>
      </c>
      <c r="R19" t="str">
        <f t="shared" si="3"/>
        <v>&lt;/color&gt; increase in Max HP</v>
      </c>
    </row>
    <row r="20" spans="12:18" x14ac:dyDescent="0.15">
      <c r="L20" t="s">
        <v>516</v>
      </c>
      <c r="M20">
        <v>20</v>
      </c>
      <c r="N20">
        <f t="shared" si="0"/>
        <v>7</v>
      </c>
      <c r="O20">
        <f t="shared" si="1"/>
        <v>30</v>
      </c>
      <c r="P20" t="str">
        <f t="shared" si="2"/>
        <v>, with &lt;color=#47d110&gt;</v>
      </c>
      <c r="R20" t="str">
        <f t="shared" si="3"/>
        <v>&lt;/color&gt; reduction in CD</v>
      </c>
    </row>
    <row r="21" spans="12:18" x14ac:dyDescent="0.15">
      <c r="L21" t="s">
        <v>517</v>
      </c>
      <c r="M21">
        <v>21</v>
      </c>
      <c r="N21">
        <f t="shared" si="0"/>
        <v>7</v>
      </c>
      <c r="O21">
        <f t="shared" si="1"/>
        <v>29</v>
      </c>
      <c r="P21" t="str">
        <f t="shared" si="2"/>
        <v>, with &lt;color=#47d110&gt;</v>
      </c>
      <c r="R21" t="str">
        <f t="shared" si="3"/>
        <v>&lt;/color&gt; ATK speed increase at the beginning of a battle for 10 seconds</v>
      </c>
    </row>
    <row r="22" spans="12:18" x14ac:dyDescent="0.15">
      <c r="L22" t="s">
        <v>518</v>
      </c>
      <c r="M22">
        <v>22</v>
      </c>
      <c r="N22">
        <f t="shared" si="0"/>
        <v>7</v>
      </c>
      <c r="O22">
        <f t="shared" si="1"/>
        <v>29</v>
      </c>
      <c r="P22" t="str">
        <f t="shared" si="2"/>
        <v>, with &lt;color=#47d110&gt;</v>
      </c>
      <c r="R22" t="str">
        <f t="shared" si="3"/>
        <v>&lt;/color&gt; increase in lifesteal effects</v>
      </c>
    </row>
    <row r="23" spans="12:18" x14ac:dyDescent="0.15">
      <c r="L23" t="s">
        <v>519</v>
      </c>
      <c r="M23">
        <v>23</v>
      </c>
      <c r="N23">
        <f t="shared" si="0"/>
        <v>22</v>
      </c>
      <c r="O23">
        <f t="shared" si="1"/>
        <v>44</v>
      </c>
      <c r="P23" t="str">
        <f t="shared" si="2"/>
        <v>, with probability of &lt;color=#47d110&gt;</v>
      </c>
      <c r="R23" t="str">
        <f t="shared" si="3"/>
        <v>&lt;/color&gt; increase in ATK speed for 8 seconds. The percentage can be accumulated for 5 times</v>
      </c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95"/>
  <sheetViews>
    <sheetView workbookViewId="0">
      <selection activeCell="B4" sqref="B4:B195"/>
    </sheetView>
  </sheetViews>
  <sheetFormatPr defaultColWidth="9" defaultRowHeight="13.5" x14ac:dyDescent="0.15"/>
  <cols>
    <col min="1" max="1" width="17.25" bestFit="1" customWidth="1"/>
  </cols>
  <sheetData>
    <row r="4" spans="1:27" x14ac:dyDescent="0.15">
      <c r="A4" t="s">
        <v>728</v>
      </c>
      <c r="B4">
        <v>1</v>
      </c>
      <c r="C4" t="s">
        <v>1037</v>
      </c>
    </row>
    <row r="5" spans="1:27" x14ac:dyDescent="0.15">
      <c r="A5" t="s">
        <v>729</v>
      </c>
      <c r="B5">
        <v>2</v>
      </c>
      <c r="C5" t="s">
        <v>1038</v>
      </c>
      <c r="E5" s="2" t="s">
        <v>332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333</v>
      </c>
      <c r="R5" s="2" t="s">
        <v>334</v>
      </c>
      <c r="S5" s="2" t="s">
        <v>525</v>
      </c>
    </row>
    <row r="6" spans="1:27" x14ac:dyDescent="0.15">
      <c r="A6" t="s">
        <v>1039</v>
      </c>
      <c r="B6">
        <v>3</v>
      </c>
      <c r="C6" t="s">
        <v>1040</v>
      </c>
      <c r="E6">
        <v>1</v>
      </c>
      <c r="H6" t="s">
        <v>1028</v>
      </c>
      <c r="Q6">
        <v>1</v>
      </c>
      <c r="R6">
        <v>4</v>
      </c>
      <c r="U6">
        <v>1</v>
      </c>
      <c r="V6">
        <f>IF(Q6&gt;3,U6+3,0)</f>
        <v>0</v>
      </c>
      <c r="W6">
        <f>IF(R6=0,0,U6+1)</f>
        <v>2</v>
      </c>
      <c r="Y6">
        <v>1</v>
      </c>
      <c r="Z6">
        <v>4</v>
      </c>
      <c r="AA6">
        <v>0</v>
      </c>
    </row>
    <row r="7" spans="1:27" x14ac:dyDescent="0.15">
      <c r="A7" t="s">
        <v>1041</v>
      </c>
      <c r="B7">
        <v>8</v>
      </c>
      <c r="C7" t="s">
        <v>1042</v>
      </c>
      <c r="E7">
        <v>2</v>
      </c>
      <c r="H7" t="s">
        <v>1030</v>
      </c>
      <c r="Q7">
        <v>2</v>
      </c>
      <c r="R7">
        <v>5</v>
      </c>
      <c r="U7">
        <v>2</v>
      </c>
      <c r="V7">
        <f t="shared" ref="V7:V70" si="0">IF(Q7&gt;3,U7+3,0)</f>
        <v>0</v>
      </c>
      <c r="W7">
        <f t="shared" ref="W7:W70" si="1">IF(R7=0,0,U7+1)</f>
        <v>3</v>
      </c>
      <c r="Y7">
        <v>2</v>
      </c>
      <c r="Z7">
        <v>5</v>
      </c>
      <c r="AA7">
        <v>0</v>
      </c>
    </row>
    <row r="8" spans="1:27" x14ac:dyDescent="0.15">
      <c r="A8" t="s">
        <v>1043</v>
      </c>
      <c r="B8">
        <v>9</v>
      </c>
      <c r="C8" t="s">
        <v>1044</v>
      </c>
      <c r="E8">
        <v>3</v>
      </c>
      <c r="H8" t="s">
        <v>1032</v>
      </c>
      <c r="Q8">
        <v>2</v>
      </c>
      <c r="R8">
        <v>5</v>
      </c>
      <c r="U8">
        <v>2</v>
      </c>
      <c r="V8">
        <f t="shared" si="0"/>
        <v>0</v>
      </c>
      <c r="W8">
        <f t="shared" si="1"/>
        <v>3</v>
      </c>
      <c r="Y8">
        <v>2</v>
      </c>
      <c r="Z8">
        <v>5</v>
      </c>
      <c r="AA8">
        <v>0</v>
      </c>
    </row>
    <row r="9" spans="1:27" x14ac:dyDescent="0.15">
      <c r="A9" t="s">
        <v>1045</v>
      </c>
      <c r="B9">
        <v>10</v>
      </c>
      <c r="C9" t="s">
        <v>1046</v>
      </c>
      <c r="E9">
        <v>4</v>
      </c>
      <c r="Q9">
        <v>2</v>
      </c>
      <c r="R9">
        <v>5</v>
      </c>
      <c r="U9">
        <v>2</v>
      </c>
      <c r="V9">
        <f t="shared" si="0"/>
        <v>0</v>
      </c>
      <c r="W9">
        <f t="shared" si="1"/>
        <v>3</v>
      </c>
      <c r="Y9">
        <v>2</v>
      </c>
      <c r="Z9">
        <v>5</v>
      </c>
      <c r="AA9">
        <v>0</v>
      </c>
    </row>
    <row r="10" spans="1:27" x14ac:dyDescent="0.15">
      <c r="A10" t="s">
        <v>1047</v>
      </c>
      <c r="B10">
        <v>11</v>
      </c>
      <c r="E10">
        <v>5</v>
      </c>
      <c r="Q10">
        <v>2</v>
      </c>
      <c r="R10">
        <v>5</v>
      </c>
      <c r="U10">
        <v>2</v>
      </c>
      <c r="V10">
        <f t="shared" si="0"/>
        <v>0</v>
      </c>
      <c r="W10">
        <f t="shared" si="1"/>
        <v>3</v>
      </c>
      <c r="Y10">
        <v>2</v>
      </c>
      <c r="Z10">
        <v>5</v>
      </c>
      <c r="AA10">
        <v>0</v>
      </c>
    </row>
    <row r="11" spans="1:27" x14ac:dyDescent="0.15">
      <c r="A11" t="s">
        <v>1048</v>
      </c>
      <c r="B11">
        <v>12</v>
      </c>
      <c r="C11" t="s">
        <v>1049</v>
      </c>
      <c r="E11">
        <v>6</v>
      </c>
      <c r="Q11">
        <v>1</v>
      </c>
      <c r="R11">
        <v>4</v>
      </c>
      <c r="U11">
        <v>1</v>
      </c>
      <c r="V11">
        <f t="shared" si="0"/>
        <v>0</v>
      </c>
      <c r="W11">
        <f t="shared" si="1"/>
        <v>2</v>
      </c>
      <c r="Y11">
        <v>1</v>
      </c>
      <c r="Z11">
        <v>4</v>
      </c>
      <c r="AA11">
        <v>0</v>
      </c>
    </row>
    <row r="12" spans="1:27" x14ac:dyDescent="0.15">
      <c r="A12" t="s">
        <v>1050</v>
      </c>
      <c r="B12">
        <v>13</v>
      </c>
      <c r="C12" t="s">
        <v>1051</v>
      </c>
      <c r="E12">
        <v>7</v>
      </c>
      <c r="Q12">
        <v>1</v>
      </c>
      <c r="R12">
        <v>4</v>
      </c>
      <c r="U12">
        <v>1</v>
      </c>
      <c r="V12">
        <f t="shared" si="0"/>
        <v>0</v>
      </c>
      <c r="W12">
        <f t="shared" si="1"/>
        <v>2</v>
      </c>
      <c r="Y12">
        <v>1</v>
      </c>
      <c r="Z12">
        <v>4</v>
      </c>
      <c r="AA12">
        <v>0</v>
      </c>
    </row>
    <row r="13" spans="1:27" x14ac:dyDescent="0.15">
      <c r="A13" t="s">
        <v>1052</v>
      </c>
      <c r="B13">
        <v>14</v>
      </c>
      <c r="E13">
        <v>8</v>
      </c>
      <c r="Q13">
        <v>1</v>
      </c>
      <c r="R13">
        <v>4</v>
      </c>
      <c r="U13">
        <v>1</v>
      </c>
      <c r="V13">
        <f t="shared" si="0"/>
        <v>0</v>
      </c>
      <c r="W13">
        <f t="shared" si="1"/>
        <v>2</v>
      </c>
      <c r="Y13">
        <v>1</v>
      </c>
      <c r="Z13">
        <v>4</v>
      </c>
      <c r="AA13">
        <v>0</v>
      </c>
    </row>
    <row r="14" spans="1:27" x14ac:dyDescent="0.15">
      <c r="A14" t="s">
        <v>1053</v>
      </c>
      <c r="B14">
        <v>15</v>
      </c>
      <c r="E14">
        <v>9</v>
      </c>
      <c r="Q14">
        <v>2</v>
      </c>
      <c r="R14">
        <v>0</v>
      </c>
      <c r="U14">
        <v>2</v>
      </c>
      <c r="V14">
        <f t="shared" si="0"/>
        <v>0</v>
      </c>
      <c r="W14">
        <f t="shared" si="1"/>
        <v>0</v>
      </c>
      <c r="Y14">
        <v>2</v>
      </c>
      <c r="Z14">
        <v>0</v>
      </c>
      <c r="AA14">
        <v>0</v>
      </c>
    </row>
    <row r="15" spans="1:27" x14ac:dyDescent="0.15">
      <c r="A15" t="s">
        <v>1054</v>
      </c>
      <c r="B15">
        <v>16</v>
      </c>
      <c r="E15">
        <v>10</v>
      </c>
      <c r="Q15">
        <v>3</v>
      </c>
      <c r="R15">
        <v>6</v>
      </c>
      <c r="U15">
        <v>3</v>
      </c>
      <c r="V15">
        <f t="shared" si="0"/>
        <v>0</v>
      </c>
      <c r="W15">
        <f t="shared" si="1"/>
        <v>4</v>
      </c>
      <c r="Y15">
        <v>3</v>
      </c>
      <c r="Z15">
        <v>6</v>
      </c>
      <c r="AA15">
        <v>0</v>
      </c>
    </row>
    <row r="16" spans="1:27" x14ac:dyDescent="0.15">
      <c r="A16" t="s">
        <v>1055</v>
      </c>
      <c r="B16">
        <v>17</v>
      </c>
      <c r="C16" t="s">
        <v>1056</v>
      </c>
      <c r="E16">
        <v>11</v>
      </c>
      <c r="Q16">
        <v>3</v>
      </c>
      <c r="R16">
        <v>6</v>
      </c>
      <c r="U16">
        <v>3</v>
      </c>
      <c r="V16">
        <f t="shared" si="0"/>
        <v>0</v>
      </c>
      <c r="W16">
        <f t="shared" si="1"/>
        <v>4</v>
      </c>
      <c r="Y16">
        <v>3</v>
      </c>
      <c r="Z16">
        <v>6</v>
      </c>
      <c r="AA16">
        <v>0</v>
      </c>
    </row>
    <row r="17" spans="1:27" x14ac:dyDescent="0.15">
      <c r="A17" t="s">
        <v>1057</v>
      </c>
      <c r="B17">
        <v>18</v>
      </c>
      <c r="C17" t="s">
        <v>1058</v>
      </c>
      <c r="E17">
        <v>12</v>
      </c>
      <c r="Q17">
        <v>1</v>
      </c>
      <c r="R17">
        <v>0</v>
      </c>
      <c r="U17">
        <v>1</v>
      </c>
      <c r="V17">
        <f t="shared" si="0"/>
        <v>0</v>
      </c>
      <c r="W17">
        <f t="shared" si="1"/>
        <v>0</v>
      </c>
      <c r="Y17">
        <v>1</v>
      </c>
      <c r="Z17">
        <v>0</v>
      </c>
      <c r="AA17">
        <v>0</v>
      </c>
    </row>
    <row r="18" spans="1:27" x14ac:dyDescent="0.15">
      <c r="A18" t="s">
        <v>1059</v>
      </c>
      <c r="B18">
        <v>19</v>
      </c>
      <c r="E18">
        <v>13</v>
      </c>
      <c r="Q18">
        <v>2</v>
      </c>
      <c r="R18">
        <v>5</v>
      </c>
      <c r="U18">
        <v>2</v>
      </c>
      <c r="V18">
        <f t="shared" si="0"/>
        <v>0</v>
      </c>
      <c r="W18">
        <f t="shared" si="1"/>
        <v>3</v>
      </c>
      <c r="Y18">
        <v>2</v>
      </c>
      <c r="Z18">
        <v>5</v>
      </c>
      <c r="AA18">
        <v>0</v>
      </c>
    </row>
    <row r="19" spans="1:27" x14ac:dyDescent="0.15">
      <c r="A19" t="s">
        <v>1060</v>
      </c>
      <c r="B19">
        <v>20</v>
      </c>
      <c r="E19">
        <v>14</v>
      </c>
      <c r="Q19">
        <v>2</v>
      </c>
      <c r="R19">
        <v>0</v>
      </c>
      <c r="U19">
        <v>2</v>
      </c>
      <c r="V19">
        <f t="shared" si="0"/>
        <v>0</v>
      </c>
      <c r="W19">
        <f t="shared" si="1"/>
        <v>0</v>
      </c>
      <c r="Y19">
        <v>2</v>
      </c>
      <c r="Z19">
        <v>0</v>
      </c>
      <c r="AA19">
        <v>0</v>
      </c>
    </row>
    <row r="20" spans="1:27" x14ac:dyDescent="0.15">
      <c r="A20" t="s">
        <v>1061</v>
      </c>
      <c r="B20">
        <v>21</v>
      </c>
      <c r="E20">
        <v>15</v>
      </c>
      <c r="Q20">
        <v>1</v>
      </c>
      <c r="R20">
        <v>4</v>
      </c>
      <c r="U20">
        <v>1</v>
      </c>
      <c r="V20">
        <f t="shared" si="0"/>
        <v>0</v>
      </c>
      <c r="W20">
        <f t="shared" si="1"/>
        <v>2</v>
      </c>
      <c r="Y20">
        <v>1</v>
      </c>
      <c r="Z20">
        <v>4</v>
      </c>
      <c r="AA20">
        <v>0</v>
      </c>
    </row>
    <row r="21" spans="1:27" x14ac:dyDescent="0.15">
      <c r="A21" t="s">
        <v>1062</v>
      </c>
      <c r="B21">
        <v>22</v>
      </c>
      <c r="E21">
        <v>16</v>
      </c>
      <c r="Q21">
        <v>2</v>
      </c>
      <c r="R21">
        <v>5</v>
      </c>
      <c r="U21">
        <v>2</v>
      </c>
      <c r="V21">
        <f t="shared" si="0"/>
        <v>0</v>
      </c>
      <c r="W21">
        <f t="shared" si="1"/>
        <v>3</v>
      </c>
      <c r="Y21">
        <v>2</v>
      </c>
      <c r="Z21">
        <v>5</v>
      </c>
      <c r="AA21">
        <v>0</v>
      </c>
    </row>
    <row r="22" spans="1:27" x14ac:dyDescent="0.15">
      <c r="A22" t="s">
        <v>1063</v>
      </c>
      <c r="B22">
        <v>23</v>
      </c>
      <c r="C22" t="s">
        <v>1064</v>
      </c>
      <c r="E22">
        <v>17</v>
      </c>
      <c r="Q22">
        <v>2</v>
      </c>
      <c r="R22">
        <v>5</v>
      </c>
      <c r="U22">
        <v>2</v>
      </c>
      <c r="V22">
        <f t="shared" si="0"/>
        <v>0</v>
      </c>
      <c r="W22">
        <f t="shared" si="1"/>
        <v>3</v>
      </c>
      <c r="Y22">
        <v>2</v>
      </c>
      <c r="Z22">
        <v>5</v>
      </c>
      <c r="AA22">
        <v>0</v>
      </c>
    </row>
    <row r="23" spans="1:27" x14ac:dyDescent="0.15">
      <c r="A23" t="s">
        <v>1065</v>
      </c>
      <c r="B23">
        <v>28</v>
      </c>
      <c r="E23">
        <v>18</v>
      </c>
      <c r="Q23">
        <v>2</v>
      </c>
      <c r="R23">
        <v>5</v>
      </c>
      <c r="U23">
        <v>2</v>
      </c>
      <c r="V23">
        <f t="shared" si="0"/>
        <v>0</v>
      </c>
      <c r="W23">
        <f t="shared" si="1"/>
        <v>3</v>
      </c>
      <c r="Y23">
        <v>2</v>
      </c>
      <c r="Z23">
        <v>5</v>
      </c>
      <c r="AA23">
        <v>0</v>
      </c>
    </row>
    <row r="24" spans="1:27" x14ac:dyDescent="0.15">
      <c r="A24" t="s">
        <v>1066</v>
      </c>
      <c r="B24">
        <v>29</v>
      </c>
      <c r="E24">
        <v>19</v>
      </c>
      <c r="Q24">
        <v>2</v>
      </c>
      <c r="R24">
        <v>0</v>
      </c>
      <c r="U24">
        <v>2</v>
      </c>
      <c r="V24">
        <f t="shared" si="0"/>
        <v>0</v>
      </c>
      <c r="W24">
        <f t="shared" si="1"/>
        <v>0</v>
      </c>
      <c r="Y24">
        <v>2</v>
      </c>
      <c r="Z24">
        <v>0</v>
      </c>
      <c r="AA24">
        <v>0</v>
      </c>
    </row>
    <row r="25" spans="1:27" x14ac:dyDescent="0.15">
      <c r="A25" t="s">
        <v>1067</v>
      </c>
      <c r="B25">
        <f>MID(A25,1,2)+0</f>
        <v>34</v>
      </c>
      <c r="C25" t="s">
        <v>1068</v>
      </c>
      <c r="E25">
        <v>20</v>
      </c>
      <c r="Q25">
        <v>3</v>
      </c>
      <c r="R25">
        <v>0</v>
      </c>
      <c r="U25">
        <v>3</v>
      </c>
      <c r="V25">
        <f t="shared" si="0"/>
        <v>0</v>
      </c>
      <c r="W25">
        <f t="shared" si="1"/>
        <v>0</v>
      </c>
      <c r="Y25">
        <v>3</v>
      </c>
      <c r="Z25">
        <v>0</v>
      </c>
      <c r="AA25">
        <v>0</v>
      </c>
    </row>
    <row r="26" spans="1:27" x14ac:dyDescent="0.15">
      <c r="A26" t="s">
        <v>1069</v>
      </c>
      <c r="B26">
        <f>MID(A26,1,2)+0</f>
        <v>35</v>
      </c>
      <c r="C26" t="s">
        <v>1070</v>
      </c>
      <c r="E26">
        <v>21</v>
      </c>
      <c r="Q26">
        <v>1</v>
      </c>
      <c r="R26">
        <v>0</v>
      </c>
      <c r="U26">
        <v>1</v>
      </c>
      <c r="V26">
        <f t="shared" si="0"/>
        <v>0</v>
      </c>
      <c r="W26">
        <f t="shared" si="1"/>
        <v>0</v>
      </c>
      <c r="Y26">
        <v>1</v>
      </c>
      <c r="Z26">
        <v>0</v>
      </c>
      <c r="AA26">
        <v>0</v>
      </c>
    </row>
    <row r="27" spans="1:27" x14ac:dyDescent="0.15">
      <c r="A27" t="s">
        <v>1071</v>
      </c>
      <c r="B27">
        <f t="shared" ref="B27:B82" si="2">MID(A27,1,2)+0</f>
        <v>36</v>
      </c>
      <c r="C27" t="s">
        <v>1072</v>
      </c>
      <c r="E27">
        <v>22</v>
      </c>
      <c r="Q27">
        <v>3</v>
      </c>
      <c r="R27">
        <v>0</v>
      </c>
      <c r="U27">
        <v>3</v>
      </c>
      <c r="V27">
        <f t="shared" si="0"/>
        <v>0</v>
      </c>
      <c r="W27">
        <f t="shared" si="1"/>
        <v>0</v>
      </c>
      <c r="Y27">
        <v>3</v>
      </c>
      <c r="Z27">
        <v>0</v>
      </c>
      <c r="AA27">
        <v>0</v>
      </c>
    </row>
    <row r="28" spans="1:27" x14ac:dyDescent="0.15">
      <c r="A28" t="s">
        <v>1073</v>
      </c>
      <c r="B28">
        <f t="shared" si="2"/>
        <v>37</v>
      </c>
      <c r="C28" t="s">
        <v>1074</v>
      </c>
      <c r="E28">
        <v>23</v>
      </c>
      <c r="Q28">
        <v>1</v>
      </c>
      <c r="R28">
        <v>0</v>
      </c>
      <c r="U28">
        <v>1</v>
      </c>
      <c r="V28">
        <f t="shared" si="0"/>
        <v>0</v>
      </c>
      <c r="W28">
        <f t="shared" si="1"/>
        <v>0</v>
      </c>
      <c r="Y28">
        <v>1</v>
      </c>
      <c r="Z28">
        <v>0</v>
      </c>
      <c r="AA28">
        <v>0</v>
      </c>
    </row>
    <row r="29" spans="1:27" x14ac:dyDescent="0.15">
      <c r="A29" t="s">
        <v>1075</v>
      </c>
      <c r="B29">
        <f t="shared" si="2"/>
        <v>38</v>
      </c>
      <c r="C29" t="s">
        <v>1076</v>
      </c>
      <c r="E29">
        <v>24</v>
      </c>
      <c r="Q29">
        <v>3</v>
      </c>
      <c r="R29">
        <v>6</v>
      </c>
      <c r="U29" s="3">
        <v>3</v>
      </c>
      <c r="V29" s="3">
        <f t="shared" si="0"/>
        <v>0</v>
      </c>
      <c r="W29" s="3">
        <v>5</v>
      </c>
      <c r="X29" s="3"/>
      <c r="Y29" s="3">
        <v>3</v>
      </c>
      <c r="Z29" s="3">
        <v>6</v>
      </c>
      <c r="AA29" s="3">
        <v>5</v>
      </c>
    </row>
    <row r="30" spans="1:27" x14ac:dyDescent="0.15">
      <c r="A30" t="s">
        <v>1077</v>
      </c>
      <c r="B30">
        <f t="shared" si="2"/>
        <v>39</v>
      </c>
      <c r="C30" t="s">
        <v>1078</v>
      </c>
      <c r="E30">
        <v>25</v>
      </c>
      <c r="Q30">
        <v>2</v>
      </c>
      <c r="R30">
        <v>5</v>
      </c>
      <c r="U30" s="3">
        <v>2</v>
      </c>
      <c r="V30" s="3">
        <f t="shared" si="0"/>
        <v>0</v>
      </c>
      <c r="W30" s="3">
        <v>6</v>
      </c>
      <c r="X30" s="3"/>
      <c r="Y30" s="3">
        <v>2</v>
      </c>
      <c r="Z30" s="3">
        <v>5</v>
      </c>
      <c r="AA30" s="3">
        <v>6</v>
      </c>
    </row>
    <row r="31" spans="1:27" x14ac:dyDescent="0.15">
      <c r="A31" t="s">
        <v>1079</v>
      </c>
      <c r="B31">
        <f t="shared" si="2"/>
        <v>40</v>
      </c>
      <c r="C31" t="s">
        <v>1080</v>
      </c>
      <c r="E31">
        <v>26</v>
      </c>
      <c r="Q31">
        <v>2</v>
      </c>
      <c r="R31">
        <v>5</v>
      </c>
      <c r="U31" s="3">
        <v>2</v>
      </c>
      <c r="V31" s="3">
        <f t="shared" si="0"/>
        <v>0</v>
      </c>
      <c r="W31" s="3">
        <v>6</v>
      </c>
      <c r="X31" s="3"/>
      <c r="Y31" s="3">
        <v>2</v>
      </c>
      <c r="Z31" s="3">
        <v>5</v>
      </c>
      <c r="AA31" s="3">
        <v>6</v>
      </c>
    </row>
    <row r="32" spans="1:27" x14ac:dyDescent="0.15">
      <c r="A32" t="s">
        <v>1081</v>
      </c>
      <c r="B32">
        <f t="shared" si="2"/>
        <v>41</v>
      </c>
      <c r="C32" t="s">
        <v>1082</v>
      </c>
      <c r="E32">
        <v>27</v>
      </c>
      <c r="Q32">
        <v>1</v>
      </c>
      <c r="R32">
        <v>4</v>
      </c>
      <c r="U32" s="3">
        <v>1</v>
      </c>
      <c r="V32" s="3">
        <f t="shared" si="0"/>
        <v>0</v>
      </c>
      <c r="W32" s="3">
        <v>5</v>
      </c>
      <c r="X32" s="3"/>
      <c r="Y32" s="3">
        <v>1</v>
      </c>
      <c r="Z32" s="3">
        <v>4</v>
      </c>
      <c r="AA32" s="3">
        <v>5</v>
      </c>
    </row>
    <row r="33" spans="1:27" x14ac:dyDescent="0.15">
      <c r="A33" t="s">
        <v>1083</v>
      </c>
      <c r="B33">
        <f t="shared" si="2"/>
        <v>42</v>
      </c>
      <c r="C33" t="s">
        <v>1084</v>
      </c>
      <c r="E33">
        <v>28</v>
      </c>
      <c r="Q33">
        <v>2</v>
      </c>
      <c r="R33">
        <v>5</v>
      </c>
      <c r="U33" s="3">
        <v>2</v>
      </c>
      <c r="V33" s="3">
        <f t="shared" si="0"/>
        <v>0</v>
      </c>
      <c r="W33" s="3">
        <v>6</v>
      </c>
      <c r="X33" s="3"/>
      <c r="Y33" s="3">
        <v>2</v>
      </c>
      <c r="Z33" s="3">
        <v>5</v>
      </c>
      <c r="AA33" s="3">
        <v>6</v>
      </c>
    </row>
    <row r="34" spans="1:27" x14ac:dyDescent="0.15">
      <c r="A34" t="s">
        <v>1085</v>
      </c>
      <c r="B34">
        <f t="shared" si="2"/>
        <v>43</v>
      </c>
      <c r="C34" t="s">
        <v>1086</v>
      </c>
      <c r="E34">
        <v>29</v>
      </c>
      <c r="Q34">
        <v>3</v>
      </c>
      <c r="R34">
        <v>6</v>
      </c>
      <c r="U34" s="3">
        <v>3</v>
      </c>
      <c r="V34" s="3">
        <f t="shared" si="0"/>
        <v>0</v>
      </c>
      <c r="W34" s="3">
        <v>4</v>
      </c>
      <c r="X34" s="3"/>
      <c r="Y34" s="3">
        <v>3</v>
      </c>
      <c r="Z34" s="3">
        <v>6</v>
      </c>
      <c r="AA34" s="3">
        <v>4</v>
      </c>
    </row>
    <row r="35" spans="1:27" x14ac:dyDescent="0.15">
      <c r="A35" t="s">
        <v>1087</v>
      </c>
      <c r="B35">
        <f t="shared" si="2"/>
        <v>44</v>
      </c>
      <c r="C35" t="s">
        <v>1088</v>
      </c>
      <c r="E35">
        <v>30</v>
      </c>
      <c r="Q35">
        <v>1</v>
      </c>
      <c r="R35">
        <v>4</v>
      </c>
      <c r="U35" s="3">
        <v>1</v>
      </c>
      <c r="V35" s="3">
        <f t="shared" si="0"/>
        <v>0</v>
      </c>
      <c r="W35" s="3">
        <v>6</v>
      </c>
      <c r="X35" s="3"/>
      <c r="Y35" s="3">
        <v>1</v>
      </c>
      <c r="Z35" s="3">
        <v>4</v>
      </c>
      <c r="AA35" s="3">
        <v>6</v>
      </c>
    </row>
    <row r="36" spans="1:27" x14ac:dyDescent="0.15">
      <c r="A36" t="s">
        <v>1089</v>
      </c>
      <c r="B36">
        <f t="shared" si="2"/>
        <v>45</v>
      </c>
      <c r="C36" t="s">
        <v>1090</v>
      </c>
      <c r="E36">
        <v>31</v>
      </c>
      <c r="Q36">
        <v>2</v>
      </c>
      <c r="R36">
        <v>5</v>
      </c>
      <c r="U36">
        <v>2</v>
      </c>
      <c r="V36">
        <f t="shared" si="0"/>
        <v>0</v>
      </c>
      <c r="W36">
        <f t="shared" si="1"/>
        <v>3</v>
      </c>
      <c r="Y36">
        <v>2</v>
      </c>
      <c r="Z36">
        <v>5</v>
      </c>
      <c r="AA36">
        <v>0</v>
      </c>
    </row>
    <row r="37" spans="1:27" x14ac:dyDescent="0.15">
      <c r="A37" t="s">
        <v>1091</v>
      </c>
      <c r="B37">
        <f t="shared" si="2"/>
        <v>46</v>
      </c>
      <c r="C37" t="s">
        <v>1092</v>
      </c>
      <c r="E37">
        <v>32</v>
      </c>
      <c r="Q37">
        <v>2</v>
      </c>
      <c r="R37">
        <v>5</v>
      </c>
      <c r="U37">
        <v>2</v>
      </c>
      <c r="V37">
        <f t="shared" si="0"/>
        <v>0</v>
      </c>
      <c r="W37">
        <f t="shared" si="1"/>
        <v>3</v>
      </c>
      <c r="Y37">
        <v>2</v>
      </c>
      <c r="Z37">
        <v>5</v>
      </c>
      <c r="AA37">
        <v>0</v>
      </c>
    </row>
    <row r="38" spans="1:27" x14ac:dyDescent="0.15">
      <c r="A38" t="s">
        <v>1093</v>
      </c>
      <c r="B38">
        <f t="shared" si="2"/>
        <v>47</v>
      </c>
      <c r="C38" t="s">
        <v>1094</v>
      </c>
      <c r="E38">
        <v>33</v>
      </c>
      <c r="Q38">
        <v>1</v>
      </c>
      <c r="R38">
        <v>4</v>
      </c>
      <c r="U38">
        <v>1</v>
      </c>
      <c r="V38">
        <f t="shared" si="0"/>
        <v>0</v>
      </c>
      <c r="W38">
        <f t="shared" si="1"/>
        <v>2</v>
      </c>
      <c r="Y38">
        <v>1</v>
      </c>
      <c r="Z38">
        <v>4</v>
      </c>
      <c r="AA38">
        <v>0</v>
      </c>
    </row>
    <row r="39" spans="1:27" x14ac:dyDescent="0.15">
      <c r="A39" t="s">
        <v>1095</v>
      </c>
      <c r="B39">
        <f t="shared" si="2"/>
        <v>48</v>
      </c>
      <c r="C39" t="s">
        <v>1096</v>
      </c>
      <c r="E39">
        <v>34</v>
      </c>
      <c r="Q39">
        <v>1</v>
      </c>
      <c r="R39">
        <v>4</v>
      </c>
      <c r="U39">
        <v>1</v>
      </c>
      <c r="V39">
        <f t="shared" si="0"/>
        <v>0</v>
      </c>
      <c r="W39">
        <f t="shared" si="1"/>
        <v>2</v>
      </c>
      <c r="Y39">
        <v>1</v>
      </c>
      <c r="Z39">
        <v>4</v>
      </c>
      <c r="AA39">
        <v>0</v>
      </c>
    </row>
    <row r="40" spans="1:27" x14ac:dyDescent="0.15">
      <c r="A40" t="s">
        <v>1097</v>
      </c>
      <c r="B40">
        <f t="shared" si="2"/>
        <v>49</v>
      </c>
      <c r="C40" t="s">
        <v>1098</v>
      </c>
      <c r="E40">
        <v>35</v>
      </c>
      <c r="Q40">
        <v>1</v>
      </c>
      <c r="R40">
        <v>4</v>
      </c>
      <c r="U40">
        <v>1</v>
      </c>
      <c r="V40">
        <f t="shared" si="0"/>
        <v>0</v>
      </c>
      <c r="W40">
        <f t="shared" si="1"/>
        <v>2</v>
      </c>
      <c r="Y40">
        <v>1</v>
      </c>
      <c r="Z40">
        <v>4</v>
      </c>
      <c r="AA40">
        <v>0</v>
      </c>
    </row>
    <row r="41" spans="1:27" x14ac:dyDescent="0.15">
      <c r="A41" t="s">
        <v>1099</v>
      </c>
      <c r="B41">
        <f t="shared" si="2"/>
        <v>50</v>
      </c>
      <c r="E41">
        <v>36</v>
      </c>
      <c r="Q41">
        <v>3</v>
      </c>
      <c r="R41">
        <v>6</v>
      </c>
      <c r="U41">
        <v>3</v>
      </c>
      <c r="V41">
        <f t="shared" si="0"/>
        <v>0</v>
      </c>
      <c r="W41">
        <f t="shared" si="1"/>
        <v>4</v>
      </c>
      <c r="Y41">
        <v>3</v>
      </c>
      <c r="Z41">
        <v>6</v>
      </c>
      <c r="AA41">
        <v>0</v>
      </c>
    </row>
    <row r="42" spans="1:27" x14ac:dyDescent="0.15">
      <c r="A42" t="s">
        <v>1100</v>
      </c>
      <c r="B42">
        <f t="shared" si="2"/>
        <v>51</v>
      </c>
      <c r="C42" t="s">
        <v>1101</v>
      </c>
      <c r="E42">
        <v>37</v>
      </c>
      <c r="Q42">
        <v>1</v>
      </c>
      <c r="R42">
        <v>4</v>
      </c>
      <c r="U42">
        <v>1</v>
      </c>
      <c r="V42">
        <f t="shared" si="0"/>
        <v>0</v>
      </c>
      <c r="W42">
        <f t="shared" si="1"/>
        <v>2</v>
      </c>
      <c r="Y42">
        <v>1</v>
      </c>
      <c r="Z42">
        <v>4</v>
      </c>
      <c r="AA42">
        <v>0</v>
      </c>
    </row>
    <row r="43" spans="1:27" x14ac:dyDescent="0.15">
      <c r="A43" t="s">
        <v>1102</v>
      </c>
      <c r="B43">
        <f t="shared" si="2"/>
        <v>52</v>
      </c>
      <c r="C43" t="s">
        <v>1103</v>
      </c>
      <c r="E43">
        <v>38</v>
      </c>
      <c r="Q43">
        <v>2</v>
      </c>
      <c r="R43">
        <v>5</v>
      </c>
      <c r="U43">
        <v>2</v>
      </c>
      <c r="V43">
        <f t="shared" si="0"/>
        <v>0</v>
      </c>
      <c r="W43">
        <f t="shared" si="1"/>
        <v>3</v>
      </c>
      <c r="Y43">
        <v>2</v>
      </c>
      <c r="Z43">
        <v>5</v>
      </c>
      <c r="AA43">
        <v>0</v>
      </c>
    </row>
    <row r="44" spans="1:27" x14ac:dyDescent="0.15">
      <c r="A44" t="s">
        <v>1104</v>
      </c>
      <c r="B44">
        <f t="shared" si="2"/>
        <v>53</v>
      </c>
      <c r="C44" t="s">
        <v>1105</v>
      </c>
      <c r="E44">
        <v>39</v>
      </c>
      <c r="Q44">
        <v>1</v>
      </c>
      <c r="R44">
        <v>4</v>
      </c>
      <c r="U44">
        <v>1</v>
      </c>
      <c r="V44">
        <f t="shared" si="0"/>
        <v>0</v>
      </c>
      <c r="W44">
        <f t="shared" si="1"/>
        <v>2</v>
      </c>
      <c r="Y44">
        <v>1</v>
      </c>
      <c r="Z44">
        <v>4</v>
      </c>
      <c r="AA44">
        <v>0</v>
      </c>
    </row>
    <row r="45" spans="1:27" x14ac:dyDescent="0.15">
      <c r="A45" t="s">
        <v>1106</v>
      </c>
      <c r="B45">
        <f t="shared" si="2"/>
        <v>54</v>
      </c>
      <c r="E45">
        <v>40</v>
      </c>
      <c r="Q45">
        <v>1</v>
      </c>
      <c r="R45">
        <v>4</v>
      </c>
      <c r="U45">
        <v>1</v>
      </c>
      <c r="V45">
        <f t="shared" si="0"/>
        <v>0</v>
      </c>
      <c r="W45">
        <f t="shared" si="1"/>
        <v>2</v>
      </c>
      <c r="Y45">
        <v>1</v>
      </c>
      <c r="Z45">
        <v>4</v>
      </c>
      <c r="AA45">
        <v>0</v>
      </c>
    </row>
    <row r="46" spans="1:27" x14ac:dyDescent="0.15">
      <c r="A46" t="s">
        <v>1107</v>
      </c>
      <c r="B46">
        <f t="shared" si="2"/>
        <v>55</v>
      </c>
      <c r="E46">
        <v>41</v>
      </c>
      <c r="Q46">
        <v>1</v>
      </c>
      <c r="R46">
        <v>4</v>
      </c>
      <c r="U46">
        <v>1</v>
      </c>
      <c r="V46">
        <f t="shared" si="0"/>
        <v>0</v>
      </c>
      <c r="W46">
        <f t="shared" si="1"/>
        <v>2</v>
      </c>
      <c r="Y46">
        <v>1</v>
      </c>
      <c r="Z46">
        <v>4</v>
      </c>
      <c r="AA46">
        <v>0</v>
      </c>
    </row>
    <row r="47" spans="1:27" x14ac:dyDescent="0.15">
      <c r="A47" t="s">
        <v>1108</v>
      </c>
      <c r="B47">
        <f t="shared" si="2"/>
        <v>56</v>
      </c>
      <c r="E47">
        <v>42</v>
      </c>
      <c r="Q47">
        <v>1</v>
      </c>
      <c r="R47">
        <v>4</v>
      </c>
      <c r="U47">
        <v>1</v>
      </c>
      <c r="V47">
        <f t="shared" si="0"/>
        <v>0</v>
      </c>
      <c r="W47">
        <f t="shared" si="1"/>
        <v>2</v>
      </c>
      <c r="Y47">
        <v>1</v>
      </c>
      <c r="Z47">
        <v>4</v>
      </c>
      <c r="AA47">
        <v>0</v>
      </c>
    </row>
    <row r="48" spans="1:27" x14ac:dyDescent="0.15">
      <c r="A48" t="s">
        <v>1109</v>
      </c>
      <c r="B48">
        <f t="shared" si="2"/>
        <v>57</v>
      </c>
      <c r="E48">
        <v>43</v>
      </c>
      <c r="Q48">
        <v>1</v>
      </c>
      <c r="R48">
        <v>4</v>
      </c>
      <c r="U48" s="3">
        <v>1</v>
      </c>
      <c r="V48" s="3">
        <f t="shared" si="0"/>
        <v>0</v>
      </c>
      <c r="W48" s="3">
        <v>6</v>
      </c>
      <c r="X48" s="3"/>
      <c r="Y48" s="3">
        <v>1</v>
      </c>
      <c r="Z48" s="3">
        <v>4</v>
      </c>
      <c r="AA48" s="3">
        <v>6</v>
      </c>
    </row>
    <row r="49" spans="1:27" x14ac:dyDescent="0.15">
      <c r="A49" t="s">
        <v>1110</v>
      </c>
      <c r="B49">
        <f t="shared" si="2"/>
        <v>58</v>
      </c>
      <c r="E49">
        <v>44</v>
      </c>
      <c r="Q49">
        <v>1</v>
      </c>
      <c r="R49">
        <v>0</v>
      </c>
      <c r="U49" s="3">
        <v>1</v>
      </c>
      <c r="V49" s="3">
        <f t="shared" si="0"/>
        <v>0</v>
      </c>
      <c r="W49" s="3">
        <v>6</v>
      </c>
      <c r="X49" s="3"/>
      <c r="Y49" s="3">
        <v>1</v>
      </c>
      <c r="Z49" s="3">
        <v>0</v>
      </c>
      <c r="AA49" s="3">
        <v>6</v>
      </c>
    </row>
    <row r="50" spans="1:27" x14ac:dyDescent="0.15">
      <c r="A50" t="s">
        <v>1111</v>
      </c>
      <c r="B50">
        <f t="shared" si="2"/>
        <v>59</v>
      </c>
      <c r="E50">
        <v>45</v>
      </c>
      <c r="Q50">
        <v>1</v>
      </c>
      <c r="R50">
        <v>0</v>
      </c>
      <c r="U50" s="3">
        <v>1</v>
      </c>
      <c r="V50" s="3">
        <f t="shared" si="0"/>
        <v>0</v>
      </c>
      <c r="W50" s="3">
        <v>6</v>
      </c>
      <c r="X50" s="3"/>
      <c r="Y50" s="3">
        <v>1</v>
      </c>
      <c r="Z50" s="3">
        <v>0</v>
      </c>
      <c r="AA50" s="3">
        <v>6</v>
      </c>
    </row>
    <row r="51" spans="1:27" x14ac:dyDescent="0.15">
      <c r="A51" t="s">
        <v>1112</v>
      </c>
      <c r="B51">
        <f t="shared" si="2"/>
        <v>60</v>
      </c>
      <c r="E51">
        <v>46</v>
      </c>
      <c r="Q51">
        <v>2</v>
      </c>
      <c r="R51">
        <v>0</v>
      </c>
      <c r="U51">
        <v>2</v>
      </c>
      <c r="V51">
        <f t="shared" si="0"/>
        <v>0</v>
      </c>
      <c r="W51">
        <f t="shared" si="1"/>
        <v>0</v>
      </c>
      <c r="Y51">
        <v>2</v>
      </c>
      <c r="Z51">
        <v>0</v>
      </c>
      <c r="AA51">
        <v>0</v>
      </c>
    </row>
    <row r="52" spans="1:27" x14ac:dyDescent="0.15">
      <c r="A52" t="s">
        <v>1113</v>
      </c>
      <c r="B52">
        <f t="shared" si="2"/>
        <v>61</v>
      </c>
      <c r="E52">
        <v>47</v>
      </c>
      <c r="Q52">
        <v>2</v>
      </c>
      <c r="R52">
        <v>0</v>
      </c>
      <c r="U52">
        <v>2</v>
      </c>
      <c r="V52">
        <f t="shared" si="0"/>
        <v>0</v>
      </c>
      <c r="W52">
        <f t="shared" si="1"/>
        <v>0</v>
      </c>
      <c r="Y52">
        <v>2</v>
      </c>
      <c r="Z52">
        <v>0</v>
      </c>
      <c r="AA52">
        <v>0</v>
      </c>
    </row>
    <row r="53" spans="1:27" x14ac:dyDescent="0.15">
      <c r="A53" t="s">
        <v>1114</v>
      </c>
      <c r="B53">
        <f t="shared" si="2"/>
        <v>62</v>
      </c>
      <c r="E53">
        <v>48</v>
      </c>
      <c r="Q53">
        <v>2</v>
      </c>
      <c r="R53">
        <v>0</v>
      </c>
      <c r="U53">
        <v>2</v>
      </c>
      <c r="V53">
        <f t="shared" si="0"/>
        <v>0</v>
      </c>
      <c r="W53">
        <f t="shared" si="1"/>
        <v>0</v>
      </c>
      <c r="Y53">
        <v>2</v>
      </c>
      <c r="Z53">
        <v>0</v>
      </c>
      <c r="AA53">
        <v>0</v>
      </c>
    </row>
    <row r="54" spans="1:27" x14ac:dyDescent="0.15">
      <c r="A54" t="s">
        <v>1115</v>
      </c>
      <c r="B54">
        <f t="shared" si="2"/>
        <v>63</v>
      </c>
      <c r="E54">
        <v>49</v>
      </c>
      <c r="Q54">
        <v>2</v>
      </c>
      <c r="R54">
        <v>0</v>
      </c>
      <c r="U54">
        <v>2</v>
      </c>
      <c r="V54">
        <f t="shared" si="0"/>
        <v>0</v>
      </c>
      <c r="W54">
        <f t="shared" si="1"/>
        <v>0</v>
      </c>
      <c r="Y54">
        <v>2</v>
      </c>
      <c r="Z54">
        <v>0</v>
      </c>
      <c r="AA54">
        <v>0</v>
      </c>
    </row>
    <row r="55" spans="1:27" x14ac:dyDescent="0.15">
      <c r="A55" t="s">
        <v>1116</v>
      </c>
      <c r="B55">
        <f t="shared" si="2"/>
        <v>64</v>
      </c>
      <c r="E55">
        <v>50</v>
      </c>
      <c r="Q55">
        <v>2</v>
      </c>
      <c r="R55">
        <v>0</v>
      </c>
      <c r="U55">
        <v>2</v>
      </c>
      <c r="V55">
        <f t="shared" si="0"/>
        <v>0</v>
      </c>
      <c r="W55">
        <f t="shared" si="1"/>
        <v>0</v>
      </c>
      <c r="Y55">
        <v>2</v>
      </c>
      <c r="Z55">
        <v>0</v>
      </c>
      <c r="AA55">
        <v>0</v>
      </c>
    </row>
    <row r="56" spans="1:27" x14ac:dyDescent="0.15">
      <c r="A56" t="s">
        <v>1117</v>
      </c>
      <c r="B56">
        <f t="shared" si="2"/>
        <v>65</v>
      </c>
      <c r="E56">
        <v>51</v>
      </c>
      <c r="Q56">
        <v>3</v>
      </c>
      <c r="R56">
        <v>0</v>
      </c>
      <c r="U56">
        <v>3</v>
      </c>
      <c r="V56">
        <f t="shared" si="0"/>
        <v>0</v>
      </c>
      <c r="W56">
        <f t="shared" si="1"/>
        <v>0</v>
      </c>
      <c r="Y56">
        <v>3</v>
      </c>
      <c r="Z56">
        <v>0</v>
      </c>
      <c r="AA56">
        <v>0</v>
      </c>
    </row>
    <row r="57" spans="1:27" x14ac:dyDescent="0.15">
      <c r="A57" t="s">
        <v>1118</v>
      </c>
      <c r="B57">
        <f t="shared" si="2"/>
        <v>66</v>
      </c>
      <c r="E57">
        <v>52</v>
      </c>
      <c r="Q57">
        <v>2</v>
      </c>
      <c r="R57">
        <v>0</v>
      </c>
      <c r="U57">
        <v>2</v>
      </c>
      <c r="V57">
        <f t="shared" si="0"/>
        <v>0</v>
      </c>
      <c r="W57">
        <f t="shared" si="1"/>
        <v>0</v>
      </c>
      <c r="Y57">
        <v>2</v>
      </c>
      <c r="Z57">
        <v>0</v>
      </c>
      <c r="AA57">
        <v>0</v>
      </c>
    </row>
    <row r="58" spans="1:27" x14ac:dyDescent="0.15">
      <c r="A58" t="s">
        <v>1119</v>
      </c>
      <c r="B58">
        <f t="shared" si="2"/>
        <v>67</v>
      </c>
      <c r="E58">
        <v>53</v>
      </c>
      <c r="Q58">
        <v>2</v>
      </c>
      <c r="R58">
        <v>0</v>
      </c>
      <c r="U58">
        <v>2</v>
      </c>
      <c r="V58">
        <f t="shared" si="0"/>
        <v>0</v>
      </c>
      <c r="W58">
        <f t="shared" si="1"/>
        <v>0</v>
      </c>
      <c r="Y58">
        <v>2</v>
      </c>
      <c r="Z58">
        <v>0</v>
      </c>
      <c r="AA58">
        <v>0</v>
      </c>
    </row>
    <row r="59" spans="1:27" x14ac:dyDescent="0.15">
      <c r="A59" t="s">
        <v>1120</v>
      </c>
      <c r="B59">
        <f t="shared" si="2"/>
        <v>68</v>
      </c>
      <c r="E59">
        <v>54</v>
      </c>
      <c r="Q59">
        <v>2</v>
      </c>
      <c r="R59">
        <v>0</v>
      </c>
      <c r="U59">
        <v>2</v>
      </c>
      <c r="V59">
        <f t="shared" si="0"/>
        <v>0</v>
      </c>
      <c r="W59">
        <f t="shared" si="1"/>
        <v>0</v>
      </c>
      <c r="Y59">
        <v>2</v>
      </c>
      <c r="Z59">
        <v>0</v>
      </c>
      <c r="AA59">
        <v>0</v>
      </c>
    </row>
    <row r="60" spans="1:27" x14ac:dyDescent="0.15">
      <c r="A60" t="s">
        <v>1121</v>
      </c>
      <c r="B60">
        <f t="shared" si="2"/>
        <v>69</v>
      </c>
      <c r="E60">
        <v>55</v>
      </c>
      <c r="Q60">
        <v>2</v>
      </c>
      <c r="R60">
        <v>0</v>
      </c>
      <c r="U60">
        <v>2</v>
      </c>
      <c r="V60">
        <f t="shared" si="0"/>
        <v>0</v>
      </c>
      <c r="W60">
        <f t="shared" si="1"/>
        <v>0</v>
      </c>
      <c r="Y60">
        <v>2</v>
      </c>
      <c r="Z60">
        <v>0</v>
      </c>
      <c r="AA60">
        <v>0</v>
      </c>
    </row>
    <row r="61" spans="1:27" x14ac:dyDescent="0.15">
      <c r="A61" t="s">
        <v>1122</v>
      </c>
      <c r="B61">
        <f t="shared" si="2"/>
        <v>70</v>
      </c>
      <c r="E61">
        <v>56</v>
      </c>
      <c r="Q61">
        <v>2</v>
      </c>
      <c r="R61">
        <v>0</v>
      </c>
      <c r="U61">
        <v>2</v>
      </c>
      <c r="V61">
        <f t="shared" si="0"/>
        <v>0</v>
      </c>
      <c r="W61">
        <f t="shared" si="1"/>
        <v>0</v>
      </c>
      <c r="Y61">
        <v>2</v>
      </c>
      <c r="Z61">
        <v>0</v>
      </c>
      <c r="AA61">
        <v>0</v>
      </c>
    </row>
    <row r="62" spans="1:27" x14ac:dyDescent="0.15">
      <c r="A62" t="s">
        <v>1123</v>
      </c>
      <c r="B62">
        <f t="shared" si="2"/>
        <v>71</v>
      </c>
      <c r="E62">
        <v>57</v>
      </c>
      <c r="Q62">
        <v>3</v>
      </c>
      <c r="R62">
        <v>0</v>
      </c>
      <c r="U62">
        <v>3</v>
      </c>
      <c r="V62">
        <f t="shared" si="0"/>
        <v>0</v>
      </c>
      <c r="W62">
        <f t="shared" si="1"/>
        <v>0</v>
      </c>
      <c r="Y62">
        <v>3</v>
      </c>
      <c r="Z62">
        <v>0</v>
      </c>
      <c r="AA62">
        <v>0</v>
      </c>
    </row>
    <row r="63" spans="1:27" x14ac:dyDescent="0.15">
      <c r="A63" t="s">
        <v>1124</v>
      </c>
      <c r="B63">
        <f t="shared" si="2"/>
        <v>72</v>
      </c>
      <c r="E63">
        <v>58</v>
      </c>
      <c r="Q63">
        <v>1</v>
      </c>
      <c r="R63">
        <v>0</v>
      </c>
      <c r="U63">
        <v>1</v>
      </c>
      <c r="V63">
        <f t="shared" si="0"/>
        <v>0</v>
      </c>
      <c r="W63">
        <f t="shared" si="1"/>
        <v>0</v>
      </c>
      <c r="Y63">
        <v>1</v>
      </c>
      <c r="Z63">
        <v>0</v>
      </c>
      <c r="AA63">
        <v>0</v>
      </c>
    </row>
    <row r="64" spans="1:27" x14ac:dyDescent="0.15">
      <c r="A64" t="s">
        <v>1125</v>
      </c>
      <c r="B64">
        <f t="shared" si="2"/>
        <v>75</v>
      </c>
      <c r="E64">
        <v>59</v>
      </c>
      <c r="Q64">
        <v>2</v>
      </c>
      <c r="R64">
        <v>0</v>
      </c>
      <c r="U64">
        <v>2</v>
      </c>
      <c r="V64">
        <f t="shared" si="0"/>
        <v>0</v>
      </c>
      <c r="W64">
        <f t="shared" si="1"/>
        <v>0</v>
      </c>
      <c r="Y64">
        <v>2</v>
      </c>
      <c r="Z64">
        <v>0</v>
      </c>
      <c r="AA64">
        <v>0</v>
      </c>
    </row>
    <row r="65" spans="1:27" x14ac:dyDescent="0.15">
      <c r="A65" t="s">
        <v>1126</v>
      </c>
      <c r="B65">
        <f t="shared" si="2"/>
        <v>76</v>
      </c>
      <c r="E65">
        <v>60</v>
      </c>
      <c r="Q65">
        <v>1</v>
      </c>
      <c r="R65">
        <v>0</v>
      </c>
      <c r="U65">
        <v>1</v>
      </c>
      <c r="V65">
        <f t="shared" si="0"/>
        <v>0</v>
      </c>
      <c r="W65">
        <f t="shared" si="1"/>
        <v>0</v>
      </c>
      <c r="Y65">
        <v>1</v>
      </c>
      <c r="Z65">
        <v>0</v>
      </c>
      <c r="AA65">
        <v>0</v>
      </c>
    </row>
    <row r="66" spans="1:27" x14ac:dyDescent="0.15">
      <c r="A66" t="s">
        <v>1127</v>
      </c>
      <c r="B66">
        <f t="shared" si="2"/>
        <v>77</v>
      </c>
      <c r="E66">
        <v>61</v>
      </c>
      <c r="Q66">
        <v>2</v>
      </c>
      <c r="R66">
        <v>0</v>
      </c>
      <c r="U66">
        <v>2</v>
      </c>
      <c r="V66">
        <f t="shared" si="0"/>
        <v>0</v>
      </c>
      <c r="W66">
        <f t="shared" si="1"/>
        <v>0</v>
      </c>
      <c r="Y66">
        <v>2</v>
      </c>
      <c r="Z66">
        <v>0</v>
      </c>
      <c r="AA66">
        <v>0</v>
      </c>
    </row>
    <row r="67" spans="1:27" x14ac:dyDescent="0.15">
      <c r="A67" t="s">
        <v>1128</v>
      </c>
      <c r="B67">
        <f t="shared" si="2"/>
        <v>78</v>
      </c>
      <c r="E67">
        <v>62</v>
      </c>
      <c r="Q67">
        <v>1</v>
      </c>
      <c r="R67">
        <v>0</v>
      </c>
      <c r="U67">
        <v>1</v>
      </c>
      <c r="V67">
        <f t="shared" si="0"/>
        <v>0</v>
      </c>
      <c r="W67">
        <f t="shared" si="1"/>
        <v>0</v>
      </c>
      <c r="Y67">
        <v>1</v>
      </c>
      <c r="Z67">
        <v>0</v>
      </c>
      <c r="AA67">
        <v>0</v>
      </c>
    </row>
    <row r="68" spans="1:27" x14ac:dyDescent="0.15">
      <c r="A68" t="s">
        <v>1129</v>
      </c>
      <c r="B68">
        <f t="shared" si="2"/>
        <v>79</v>
      </c>
      <c r="C68" t="s">
        <v>1130</v>
      </c>
      <c r="E68">
        <v>63</v>
      </c>
      <c r="Q68">
        <v>2</v>
      </c>
      <c r="R68">
        <v>0</v>
      </c>
      <c r="U68">
        <v>2</v>
      </c>
      <c r="V68">
        <f t="shared" si="0"/>
        <v>0</v>
      </c>
      <c r="W68">
        <f t="shared" si="1"/>
        <v>0</v>
      </c>
      <c r="Y68">
        <v>2</v>
      </c>
      <c r="Z68">
        <v>0</v>
      </c>
      <c r="AA68">
        <v>0</v>
      </c>
    </row>
    <row r="69" spans="1:27" x14ac:dyDescent="0.15">
      <c r="A69" t="s">
        <v>1131</v>
      </c>
      <c r="B69">
        <f t="shared" si="2"/>
        <v>80</v>
      </c>
      <c r="C69" t="s">
        <v>1132</v>
      </c>
      <c r="E69">
        <v>64</v>
      </c>
      <c r="Q69">
        <v>2</v>
      </c>
      <c r="R69">
        <v>0</v>
      </c>
      <c r="U69">
        <v>2</v>
      </c>
      <c r="V69">
        <f t="shared" si="0"/>
        <v>0</v>
      </c>
      <c r="W69">
        <f t="shared" si="1"/>
        <v>0</v>
      </c>
      <c r="Y69">
        <v>2</v>
      </c>
      <c r="Z69">
        <v>0</v>
      </c>
      <c r="AA69">
        <v>0</v>
      </c>
    </row>
    <row r="70" spans="1:27" x14ac:dyDescent="0.15">
      <c r="A70" t="s">
        <v>1133</v>
      </c>
      <c r="B70">
        <f t="shared" si="2"/>
        <v>83</v>
      </c>
      <c r="C70" t="s">
        <v>1134</v>
      </c>
      <c r="E70">
        <v>65</v>
      </c>
      <c r="Q70">
        <v>2</v>
      </c>
      <c r="R70">
        <v>0</v>
      </c>
      <c r="U70">
        <v>2</v>
      </c>
      <c r="V70">
        <f t="shared" si="0"/>
        <v>0</v>
      </c>
      <c r="W70">
        <f t="shared" si="1"/>
        <v>0</v>
      </c>
      <c r="Y70">
        <v>2</v>
      </c>
      <c r="Z70">
        <v>0</v>
      </c>
      <c r="AA70">
        <v>0</v>
      </c>
    </row>
    <row r="71" spans="1:27" x14ac:dyDescent="0.15">
      <c r="A71" t="s">
        <v>1135</v>
      </c>
      <c r="B71">
        <f t="shared" si="2"/>
        <v>84</v>
      </c>
      <c r="C71" t="s">
        <v>1136</v>
      </c>
      <c r="E71">
        <v>66</v>
      </c>
      <c r="Q71">
        <v>3</v>
      </c>
      <c r="R71">
        <v>0</v>
      </c>
      <c r="U71">
        <v>3</v>
      </c>
      <c r="V71">
        <f t="shared" ref="V71:V75" si="3">IF(Q71&gt;3,U71+3,0)</f>
        <v>0</v>
      </c>
      <c r="W71">
        <f t="shared" ref="W71:W75" si="4">IF(R71=0,0,U71+1)</f>
        <v>0</v>
      </c>
      <c r="Y71">
        <v>3</v>
      </c>
      <c r="Z71">
        <v>0</v>
      </c>
      <c r="AA71">
        <v>0</v>
      </c>
    </row>
    <row r="72" spans="1:27" x14ac:dyDescent="0.15">
      <c r="A72" t="s">
        <v>1137</v>
      </c>
      <c r="B72">
        <f t="shared" si="2"/>
        <v>85</v>
      </c>
      <c r="C72" t="s">
        <v>1138</v>
      </c>
      <c r="E72">
        <v>67</v>
      </c>
      <c r="Q72">
        <v>1</v>
      </c>
      <c r="R72">
        <v>0</v>
      </c>
      <c r="U72">
        <v>1</v>
      </c>
      <c r="V72">
        <f t="shared" si="3"/>
        <v>0</v>
      </c>
      <c r="W72">
        <f t="shared" si="4"/>
        <v>0</v>
      </c>
      <c r="Y72">
        <v>1</v>
      </c>
      <c r="Z72">
        <v>0</v>
      </c>
      <c r="AA72">
        <v>0</v>
      </c>
    </row>
    <row r="73" spans="1:27" x14ac:dyDescent="0.15">
      <c r="A73" t="s">
        <v>1139</v>
      </c>
      <c r="B73">
        <f t="shared" si="2"/>
        <v>86</v>
      </c>
      <c r="C73" t="s">
        <v>1140</v>
      </c>
      <c r="E73">
        <v>68</v>
      </c>
      <c r="Q73">
        <v>1</v>
      </c>
      <c r="R73">
        <v>0</v>
      </c>
      <c r="U73">
        <v>1</v>
      </c>
      <c r="V73">
        <f t="shared" si="3"/>
        <v>0</v>
      </c>
      <c r="W73">
        <f t="shared" si="4"/>
        <v>0</v>
      </c>
      <c r="Y73">
        <v>1</v>
      </c>
      <c r="Z73">
        <v>0</v>
      </c>
      <c r="AA73">
        <v>0</v>
      </c>
    </row>
    <row r="74" spans="1:27" x14ac:dyDescent="0.15">
      <c r="A74" t="s">
        <v>1141</v>
      </c>
      <c r="B74">
        <f t="shared" si="2"/>
        <v>87</v>
      </c>
      <c r="E74">
        <v>69</v>
      </c>
      <c r="Q74">
        <v>2</v>
      </c>
      <c r="R74">
        <v>0</v>
      </c>
      <c r="U74">
        <v>2</v>
      </c>
      <c r="V74">
        <f t="shared" si="3"/>
        <v>0</v>
      </c>
      <c r="W74">
        <f t="shared" si="4"/>
        <v>0</v>
      </c>
      <c r="Y74">
        <v>2</v>
      </c>
      <c r="Z74">
        <v>0</v>
      </c>
      <c r="AA74">
        <v>0</v>
      </c>
    </row>
    <row r="75" spans="1:27" x14ac:dyDescent="0.15">
      <c r="A75" t="s">
        <v>1142</v>
      </c>
      <c r="B75">
        <f t="shared" si="2"/>
        <v>88</v>
      </c>
      <c r="C75" t="s">
        <v>1143</v>
      </c>
      <c r="E75">
        <v>70</v>
      </c>
      <c r="Q75">
        <v>3</v>
      </c>
      <c r="R75">
        <v>0</v>
      </c>
      <c r="U75">
        <v>3</v>
      </c>
      <c r="V75">
        <f t="shared" si="3"/>
        <v>0</v>
      </c>
      <c r="W75">
        <f t="shared" si="4"/>
        <v>0</v>
      </c>
      <c r="Y75">
        <v>3</v>
      </c>
      <c r="Z75">
        <v>0</v>
      </c>
      <c r="AA75">
        <v>0</v>
      </c>
    </row>
    <row r="76" spans="1:27" x14ac:dyDescent="0.15">
      <c r="A76" t="s">
        <v>1144</v>
      </c>
      <c r="B76">
        <f t="shared" si="2"/>
        <v>89</v>
      </c>
      <c r="C76" t="s">
        <v>1145</v>
      </c>
    </row>
    <row r="77" spans="1:27" x14ac:dyDescent="0.15">
      <c r="A77" t="s">
        <v>1146</v>
      </c>
      <c r="B77">
        <f t="shared" si="2"/>
        <v>90</v>
      </c>
    </row>
    <row r="78" spans="1:27" x14ac:dyDescent="0.15">
      <c r="A78" t="s">
        <v>1147</v>
      </c>
      <c r="B78">
        <f t="shared" si="2"/>
        <v>91</v>
      </c>
    </row>
    <row r="79" spans="1:27" x14ac:dyDescent="0.15">
      <c r="A79" t="s">
        <v>1148</v>
      </c>
      <c r="B79">
        <f t="shared" si="2"/>
        <v>92</v>
      </c>
    </row>
    <row r="80" spans="1:27" x14ac:dyDescent="0.15">
      <c r="A80" t="s">
        <v>1149</v>
      </c>
      <c r="B80">
        <f t="shared" si="2"/>
        <v>93</v>
      </c>
      <c r="C80" t="s">
        <v>1150</v>
      </c>
    </row>
    <row r="81" spans="1:3" x14ac:dyDescent="0.15">
      <c r="A81" t="s">
        <v>1151</v>
      </c>
      <c r="B81">
        <f t="shared" si="2"/>
        <v>98</v>
      </c>
      <c r="C81" t="s">
        <v>1152</v>
      </c>
    </row>
    <row r="82" spans="1:3" x14ac:dyDescent="0.15">
      <c r="A82" t="s">
        <v>1153</v>
      </c>
      <c r="B82">
        <f t="shared" si="2"/>
        <v>99</v>
      </c>
    </row>
    <row r="83" spans="1:3" x14ac:dyDescent="0.15">
      <c r="A83" t="s">
        <v>1154</v>
      </c>
      <c r="B83">
        <f>MID(A83,1,3)+0</f>
        <v>100</v>
      </c>
    </row>
    <row r="84" spans="1:3" x14ac:dyDescent="0.15">
      <c r="A84" t="s">
        <v>1155</v>
      </c>
      <c r="B84">
        <f t="shared" ref="B84:B147" si="5">MID(A84,1,3)+0</f>
        <v>101</v>
      </c>
    </row>
    <row r="85" spans="1:3" x14ac:dyDescent="0.15">
      <c r="A85" t="s">
        <v>1156</v>
      </c>
      <c r="B85">
        <f t="shared" si="5"/>
        <v>102</v>
      </c>
    </row>
    <row r="86" spans="1:3" x14ac:dyDescent="0.15">
      <c r="A86" t="s">
        <v>1157</v>
      </c>
      <c r="B86">
        <f t="shared" si="5"/>
        <v>103</v>
      </c>
      <c r="C86" t="s">
        <v>1158</v>
      </c>
    </row>
    <row r="87" spans="1:3" x14ac:dyDescent="0.15">
      <c r="A87" t="s">
        <v>1159</v>
      </c>
      <c r="B87">
        <f t="shared" si="5"/>
        <v>104</v>
      </c>
    </row>
    <row r="88" spans="1:3" x14ac:dyDescent="0.15">
      <c r="A88" t="s">
        <v>1160</v>
      </c>
      <c r="B88">
        <f t="shared" si="5"/>
        <v>105</v>
      </c>
    </row>
    <row r="89" spans="1:3" x14ac:dyDescent="0.15">
      <c r="A89" t="s">
        <v>1161</v>
      </c>
      <c r="B89">
        <f t="shared" si="5"/>
        <v>110</v>
      </c>
      <c r="C89" t="s">
        <v>1162</v>
      </c>
    </row>
    <row r="90" spans="1:3" x14ac:dyDescent="0.15">
      <c r="A90" t="s">
        <v>1163</v>
      </c>
      <c r="B90">
        <f t="shared" si="5"/>
        <v>111</v>
      </c>
      <c r="C90" t="s">
        <v>1164</v>
      </c>
    </row>
    <row r="91" spans="1:3" x14ac:dyDescent="0.15">
      <c r="A91" t="s">
        <v>1165</v>
      </c>
      <c r="B91">
        <f t="shared" si="5"/>
        <v>112</v>
      </c>
      <c r="C91" t="s">
        <v>1166</v>
      </c>
    </row>
    <row r="92" spans="1:3" x14ac:dyDescent="0.15">
      <c r="A92" t="s">
        <v>1167</v>
      </c>
      <c r="B92">
        <f t="shared" si="5"/>
        <v>113</v>
      </c>
      <c r="C92" t="s">
        <v>1168</v>
      </c>
    </row>
    <row r="93" spans="1:3" x14ac:dyDescent="0.15">
      <c r="A93" t="s">
        <v>1169</v>
      </c>
      <c r="B93">
        <f t="shared" si="5"/>
        <v>114</v>
      </c>
      <c r="C93" t="s">
        <v>1170</v>
      </c>
    </row>
    <row r="94" spans="1:3" x14ac:dyDescent="0.15">
      <c r="A94" t="s">
        <v>1171</v>
      </c>
      <c r="B94">
        <f t="shared" si="5"/>
        <v>115</v>
      </c>
      <c r="C94" t="s">
        <v>1172</v>
      </c>
    </row>
    <row r="95" spans="1:3" x14ac:dyDescent="0.15">
      <c r="A95" t="s">
        <v>1173</v>
      </c>
      <c r="B95">
        <f t="shared" si="5"/>
        <v>116</v>
      </c>
      <c r="C95" t="s">
        <v>1174</v>
      </c>
    </row>
    <row r="96" spans="1:3" x14ac:dyDescent="0.15">
      <c r="A96" t="s">
        <v>1175</v>
      </c>
      <c r="B96">
        <f t="shared" si="5"/>
        <v>117</v>
      </c>
      <c r="C96" t="s">
        <v>1176</v>
      </c>
    </row>
    <row r="97" spans="1:3" x14ac:dyDescent="0.15">
      <c r="A97" t="s">
        <v>1177</v>
      </c>
      <c r="B97">
        <f t="shared" si="5"/>
        <v>118</v>
      </c>
      <c r="C97" t="s">
        <v>1178</v>
      </c>
    </row>
    <row r="98" spans="1:3" x14ac:dyDescent="0.15">
      <c r="A98" t="s">
        <v>1179</v>
      </c>
      <c r="B98">
        <f t="shared" si="5"/>
        <v>119</v>
      </c>
      <c r="C98" t="s">
        <v>1180</v>
      </c>
    </row>
    <row r="99" spans="1:3" x14ac:dyDescent="0.15">
      <c r="A99" t="s">
        <v>1181</v>
      </c>
      <c r="B99">
        <f t="shared" si="5"/>
        <v>120</v>
      </c>
      <c r="C99" t="s">
        <v>1182</v>
      </c>
    </row>
    <row r="100" spans="1:3" x14ac:dyDescent="0.15">
      <c r="A100" t="s">
        <v>1183</v>
      </c>
      <c r="B100">
        <f t="shared" si="5"/>
        <v>121</v>
      </c>
      <c r="C100" t="s">
        <v>1184</v>
      </c>
    </row>
    <row r="101" spans="1:3" x14ac:dyDescent="0.15">
      <c r="A101" t="s">
        <v>1185</v>
      </c>
      <c r="B101">
        <f t="shared" si="5"/>
        <v>122</v>
      </c>
      <c r="C101" t="s">
        <v>1186</v>
      </c>
    </row>
    <row r="102" spans="1:3" x14ac:dyDescent="0.15">
      <c r="A102" t="s">
        <v>1187</v>
      </c>
      <c r="B102">
        <f t="shared" si="5"/>
        <v>123</v>
      </c>
      <c r="C102" t="s">
        <v>1188</v>
      </c>
    </row>
    <row r="103" spans="1:3" x14ac:dyDescent="0.15">
      <c r="A103" t="s">
        <v>1189</v>
      </c>
      <c r="B103">
        <f t="shared" si="5"/>
        <v>124</v>
      </c>
      <c r="C103" t="s">
        <v>1190</v>
      </c>
    </row>
    <row r="104" spans="1:3" x14ac:dyDescent="0.15">
      <c r="A104" t="s">
        <v>1191</v>
      </c>
      <c r="B104">
        <f t="shared" si="5"/>
        <v>125</v>
      </c>
      <c r="C104" t="s">
        <v>1192</v>
      </c>
    </row>
    <row r="105" spans="1:3" x14ac:dyDescent="0.15">
      <c r="A105" t="s">
        <v>1193</v>
      </c>
      <c r="B105">
        <f t="shared" si="5"/>
        <v>126</v>
      </c>
    </row>
    <row r="106" spans="1:3" x14ac:dyDescent="0.15">
      <c r="A106" t="s">
        <v>1194</v>
      </c>
      <c r="B106">
        <f t="shared" si="5"/>
        <v>127</v>
      </c>
      <c r="C106" t="s">
        <v>1195</v>
      </c>
    </row>
    <row r="107" spans="1:3" x14ac:dyDescent="0.15">
      <c r="A107" t="s">
        <v>1196</v>
      </c>
      <c r="B107">
        <f t="shared" si="5"/>
        <v>128</v>
      </c>
      <c r="C107" t="s">
        <v>1197</v>
      </c>
    </row>
    <row r="108" spans="1:3" x14ac:dyDescent="0.15">
      <c r="A108" t="s">
        <v>1198</v>
      </c>
      <c r="B108">
        <f t="shared" si="5"/>
        <v>129</v>
      </c>
      <c r="C108" t="s">
        <v>1199</v>
      </c>
    </row>
    <row r="109" spans="1:3" x14ac:dyDescent="0.15">
      <c r="A109" t="s">
        <v>1200</v>
      </c>
      <c r="B109">
        <f t="shared" si="5"/>
        <v>130</v>
      </c>
    </row>
    <row r="110" spans="1:3" x14ac:dyDescent="0.15">
      <c r="A110" t="s">
        <v>1201</v>
      </c>
      <c r="B110">
        <f t="shared" si="5"/>
        <v>131</v>
      </c>
    </row>
    <row r="111" spans="1:3" x14ac:dyDescent="0.15">
      <c r="A111" t="s">
        <v>1202</v>
      </c>
      <c r="B111">
        <f t="shared" si="5"/>
        <v>132</v>
      </c>
    </row>
    <row r="112" spans="1:3" x14ac:dyDescent="0.15">
      <c r="A112" t="s">
        <v>1203</v>
      </c>
      <c r="B112">
        <f t="shared" si="5"/>
        <v>133</v>
      </c>
    </row>
    <row r="113" spans="1:2" x14ac:dyDescent="0.15">
      <c r="A113" t="s">
        <v>1204</v>
      </c>
      <c r="B113">
        <f t="shared" si="5"/>
        <v>134</v>
      </c>
    </row>
    <row r="114" spans="1:2" x14ac:dyDescent="0.15">
      <c r="A114" t="s">
        <v>1205</v>
      </c>
      <c r="B114">
        <f t="shared" si="5"/>
        <v>135</v>
      </c>
    </row>
    <row r="115" spans="1:2" x14ac:dyDescent="0.15">
      <c r="A115" t="s">
        <v>1206</v>
      </c>
      <c r="B115">
        <f t="shared" si="5"/>
        <v>136</v>
      </c>
    </row>
    <row r="116" spans="1:2" x14ac:dyDescent="0.15">
      <c r="A116" t="s">
        <v>1207</v>
      </c>
      <c r="B116">
        <f t="shared" si="5"/>
        <v>137</v>
      </c>
    </row>
    <row r="117" spans="1:2" x14ac:dyDescent="0.15">
      <c r="A117" t="s">
        <v>1208</v>
      </c>
      <c r="B117">
        <f t="shared" si="5"/>
        <v>138</v>
      </c>
    </row>
    <row r="118" spans="1:2" x14ac:dyDescent="0.15">
      <c r="A118" t="s">
        <v>1209</v>
      </c>
      <c r="B118">
        <f t="shared" si="5"/>
        <v>139</v>
      </c>
    </row>
    <row r="119" spans="1:2" x14ac:dyDescent="0.15">
      <c r="A119" t="s">
        <v>1210</v>
      </c>
      <c r="B119">
        <f t="shared" si="5"/>
        <v>140</v>
      </c>
    </row>
    <row r="120" spans="1:2" x14ac:dyDescent="0.15">
      <c r="A120" t="s">
        <v>1211</v>
      </c>
      <c r="B120">
        <f t="shared" si="5"/>
        <v>141</v>
      </c>
    </row>
    <row r="121" spans="1:2" x14ac:dyDescent="0.15">
      <c r="A121" t="s">
        <v>1212</v>
      </c>
      <c r="B121">
        <f t="shared" si="5"/>
        <v>142</v>
      </c>
    </row>
    <row r="122" spans="1:2" x14ac:dyDescent="0.15">
      <c r="A122" t="s">
        <v>1213</v>
      </c>
      <c r="B122">
        <f t="shared" si="5"/>
        <v>145</v>
      </c>
    </row>
    <row r="123" spans="1:2" x14ac:dyDescent="0.15">
      <c r="A123" t="s">
        <v>1214</v>
      </c>
      <c r="B123">
        <f t="shared" si="5"/>
        <v>146</v>
      </c>
    </row>
    <row r="124" spans="1:2" x14ac:dyDescent="0.15">
      <c r="A124" t="s">
        <v>1215</v>
      </c>
      <c r="B124">
        <f t="shared" si="5"/>
        <v>147</v>
      </c>
    </row>
    <row r="125" spans="1:2" x14ac:dyDescent="0.15">
      <c r="A125" t="s">
        <v>1216</v>
      </c>
      <c r="B125">
        <f t="shared" si="5"/>
        <v>148</v>
      </c>
    </row>
    <row r="126" spans="1:2" x14ac:dyDescent="0.15">
      <c r="A126" t="s">
        <v>1217</v>
      </c>
      <c r="B126">
        <f t="shared" si="5"/>
        <v>149</v>
      </c>
    </row>
    <row r="127" spans="1:2" x14ac:dyDescent="0.15">
      <c r="A127" t="s">
        <v>1218</v>
      </c>
      <c r="B127">
        <f t="shared" si="5"/>
        <v>150</v>
      </c>
    </row>
    <row r="128" spans="1:2" x14ac:dyDescent="0.15">
      <c r="A128" t="s">
        <v>1219</v>
      </c>
      <c r="B128">
        <f t="shared" si="5"/>
        <v>151</v>
      </c>
    </row>
    <row r="129" spans="1:3" x14ac:dyDescent="0.15">
      <c r="A129" t="s">
        <v>1220</v>
      </c>
      <c r="B129">
        <f t="shared" si="5"/>
        <v>152</v>
      </c>
    </row>
    <row r="130" spans="1:3" x14ac:dyDescent="0.15">
      <c r="A130" t="s">
        <v>1221</v>
      </c>
      <c r="B130">
        <f t="shared" si="5"/>
        <v>153</v>
      </c>
    </row>
    <row r="131" spans="1:3" x14ac:dyDescent="0.15">
      <c r="A131" t="s">
        <v>1222</v>
      </c>
      <c r="B131">
        <f t="shared" si="5"/>
        <v>154</v>
      </c>
    </row>
    <row r="132" spans="1:3" x14ac:dyDescent="0.15">
      <c r="A132" t="s">
        <v>1223</v>
      </c>
      <c r="B132">
        <f t="shared" si="5"/>
        <v>155</v>
      </c>
      <c r="C132" t="s">
        <v>1224</v>
      </c>
    </row>
    <row r="133" spans="1:3" x14ac:dyDescent="0.15">
      <c r="A133" t="s">
        <v>1225</v>
      </c>
      <c r="B133">
        <f t="shared" si="5"/>
        <v>156</v>
      </c>
      <c r="C133" t="s">
        <v>1226</v>
      </c>
    </row>
    <row r="134" spans="1:3" x14ac:dyDescent="0.15">
      <c r="A134" t="s">
        <v>1227</v>
      </c>
      <c r="B134">
        <f t="shared" si="5"/>
        <v>159</v>
      </c>
      <c r="C134" t="s">
        <v>1228</v>
      </c>
    </row>
    <row r="135" spans="1:3" x14ac:dyDescent="0.15">
      <c r="A135" t="s">
        <v>1229</v>
      </c>
      <c r="B135">
        <f t="shared" si="5"/>
        <v>160</v>
      </c>
      <c r="C135" t="s">
        <v>1230</v>
      </c>
    </row>
    <row r="136" spans="1:3" x14ac:dyDescent="0.15">
      <c r="A136" t="s">
        <v>1231</v>
      </c>
      <c r="B136">
        <f t="shared" si="5"/>
        <v>161</v>
      </c>
      <c r="C136" t="s">
        <v>1232</v>
      </c>
    </row>
    <row r="137" spans="1:3" x14ac:dyDescent="0.15">
      <c r="A137" t="s">
        <v>1233</v>
      </c>
      <c r="B137">
        <f t="shared" si="5"/>
        <v>162</v>
      </c>
      <c r="C137" t="s">
        <v>1234</v>
      </c>
    </row>
    <row r="138" spans="1:3" x14ac:dyDescent="0.15">
      <c r="A138" t="s">
        <v>1235</v>
      </c>
      <c r="B138">
        <f t="shared" si="5"/>
        <v>163</v>
      </c>
    </row>
    <row r="139" spans="1:3" x14ac:dyDescent="0.15">
      <c r="A139" t="s">
        <v>1236</v>
      </c>
      <c r="B139">
        <f t="shared" si="5"/>
        <v>168</v>
      </c>
      <c r="C139" t="s">
        <v>1237</v>
      </c>
    </row>
    <row r="140" spans="1:3" x14ac:dyDescent="0.15">
      <c r="A140" t="s">
        <v>1238</v>
      </c>
      <c r="B140">
        <f t="shared" si="5"/>
        <v>169</v>
      </c>
      <c r="C140" t="s">
        <v>1239</v>
      </c>
    </row>
    <row r="141" spans="1:3" x14ac:dyDescent="0.15">
      <c r="A141" t="s">
        <v>1240</v>
      </c>
      <c r="B141">
        <f t="shared" si="5"/>
        <v>170</v>
      </c>
    </row>
    <row r="142" spans="1:3" x14ac:dyDescent="0.15">
      <c r="A142" t="s">
        <v>1241</v>
      </c>
      <c r="B142">
        <f t="shared" si="5"/>
        <v>171</v>
      </c>
    </row>
    <row r="143" spans="1:3" x14ac:dyDescent="0.15">
      <c r="A143" t="s">
        <v>1242</v>
      </c>
      <c r="B143">
        <f t="shared" si="5"/>
        <v>172</v>
      </c>
    </row>
    <row r="144" spans="1:3" x14ac:dyDescent="0.15">
      <c r="A144" t="s">
        <v>1243</v>
      </c>
      <c r="B144">
        <f t="shared" si="5"/>
        <v>173</v>
      </c>
      <c r="C144" t="s">
        <v>1244</v>
      </c>
    </row>
    <row r="145" spans="1:3" x14ac:dyDescent="0.15">
      <c r="A145" t="s">
        <v>1245</v>
      </c>
      <c r="B145">
        <f t="shared" si="5"/>
        <v>174</v>
      </c>
      <c r="C145" t="s">
        <v>1246</v>
      </c>
    </row>
    <row r="146" spans="1:3" x14ac:dyDescent="0.15">
      <c r="A146" t="s">
        <v>1247</v>
      </c>
      <c r="B146">
        <f t="shared" si="5"/>
        <v>175</v>
      </c>
    </row>
    <row r="147" spans="1:3" x14ac:dyDescent="0.15">
      <c r="A147" t="s">
        <v>1248</v>
      </c>
      <c r="B147">
        <f t="shared" si="5"/>
        <v>176</v>
      </c>
    </row>
    <row r="148" spans="1:3" x14ac:dyDescent="0.15">
      <c r="A148" t="s">
        <v>1249</v>
      </c>
      <c r="B148">
        <f t="shared" ref="B148:B195" si="6">MID(A148,1,3)+0</f>
        <v>177</v>
      </c>
    </row>
    <row r="149" spans="1:3" x14ac:dyDescent="0.15">
      <c r="A149" t="s">
        <v>1250</v>
      </c>
      <c r="B149">
        <f t="shared" si="6"/>
        <v>178</v>
      </c>
    </row>
    <row r="150" spans="1:3" x14ac:dyDescent="0.15">
      <c r="A150" t="s">
        <v>1251</v>
      </c>
      <c r="B150">
        <f t="shared" si="6"/>
        <v>179</v>
      </c>
      <c r="C150" t="s">
        <v>1252</v>
      </c>
    </row>
    <row r="151" spans="1:3" x14ac:dyDescent="0.15">
      <c r="A151" t="s">
        <v>1253</v>
      </c>
      <c r="B151">
        <f t="shared" si="6"/>
        <v>180</v>
      </c>
    </row>
    <row r="152" spans="1:3" x14ac:dyDescent="0.15">
      <c r="A152" t="s">
        <v>1254</v>
      </c>
      <c r="B152">
        <f t="shared" si="6"/>
        <v>181</v>
      </c>
    </row>
    <row r="153" spans="1:3" x14ac:dyDescent="0.15">
      <c r="A153" t="s">
        <v>1255</v>
      </c>
      <c r="B153">
        <f t="shared" si="6"/>
        <v>186</v>
      </c>
      <c r="C153" t="s">
        <v>1256</v>
      </c>
    </row>
    <row r="154" spans="1:3" x14ac:dyDescent="0.15">
      <c r="A154" t="s">
        <v>1257</v>
      </c>
      <c r="B154">
        <f t="shared" si="6"/>
        <v>187</v>
      </c>
      <c r="C154" t="s">
        <v>1258</v>
      </c>
    </row>
    <row r="155" spans="1:3" x14ac:dyDescent="0.15">
      <c r="A155" t="s">
        <v>1259</v>
      </c>
      <c r="B155">
        <f t="shared" si="6"/>
        <v>188</v>
      </c>
      <c r="C155" t="s">
        <v>1260</v>
      </c>
    </row>
    <row r="156" spans="1:3" x14ac:dyDescent="0.15">
      <c r="A156" t="s">
        <v>1261</v>
      </c>
      <c r="B156">
        <f t="shared" si="6"/>
        <v>189</v>
      </c>
      <c r="C156" t="s">
        <v>1262</v>
      </c>
    </row>
    <row r="157" spans="1:3" x14ac:dyDescent="0.15">
      <c r="A157" t="s">
        <v>1263</v>
      </c>
      <c r="B157">
        <f t="shared" si="6"/>
        <v>190</v>
      </c>
      <c r="C157" t="s">
        <v>1264</v>
      </c>
    </row>
    <row r="158" spans="1:3" x14ac:dyDescent="0.15">
      <c r="A158" t="s">
        <v>1265</v>
      </c>
      <c r="B158">
        <f t="shared" si="6"/>
        <v>191</v>
      </c>
      <c r="C158" t="s">
        <v>1266</v>
      </c>
    </row>
    <row r="159" spans="1:3" x14ac:dyDescent="0.15">
      <c r="A159" t="s">
        <v>1267</v>
      </c>
      <c r="B159">
        <f t="shared" si="6"/>
        <v>192</v>
      </c>
      <c r="C159" t="s">
        <v>1268</v>
      </c>
    </row>
    <row r="160" spans="1:3" x14ac:dyDescent="0.15">
      <c r="A160" t="s">
        <v>1269</v>
      </c>
      <c r="B160">
        <f t="shared" si="6"/>
        <v>193</v>
      </c>
      <c r="C160" t="s">
        <v>1270</v>
      </c>
    </row>
    <row r="161" spans="1:3" x14ac:dyDescent="0.15">
      <c r="A161" t="s">
        <v>1271</v>
      </c>
      <c r="B161">
        <f t="shared" si="6"/>
        <v>194</v>
      </c>
      <c r="C161" t="s">
        <v>1272</v>
      </c>
    </row>
    <row r="162" spans="1:3" x14ac:dyDescent="0.15">
      <c r="A162" t="s">
        <v>1273</v>
      </c>
      <c r="B162">
        <f t="shared" si="6"/>
        <v>195</v>
      </c>
      <c r="C162" t="s">
        <v>1274</v>
      </c>
    </row>
    <row r="163" spans="1:3" x14ac:dyDescent="0.15">
      <c r="A163" t="s">
        <v>1275</v>
      </c>
      <c r="B163">
        <f t="shared" si="6"/>
        <v>196</v>
      </c>
      <c r="C163" t="s">
        <v>1276</v>
      </c>
    </row>
    <row r="164" spans="1:3" x14ac:dyDescent="0.15">
      <c r="A164" t="s">
        <v>1277</v>
      </c>
      <c r="B164">
        <f t="shared" si="6"/>
        <v>197</v>
      </c>
      <c r="C164" t="s">
        <v>1278</v>
      </c>
    </row>
    <row r="165" spans="1:3" x14ac:dyDescent="0.15">
      <c r="A165" t="s">
        <v>1279</v>
      </c>
      <c r="B165">
        <f t="shared" si="6"/>
        <v>198</v>
      </c>
      <c r="C165" t="s">
        <v>1280</v>
      </c>
    </row>
    <row r="166" spans="1:3" x14ac:dyDescent="0.15">
      <c r="A166" t="s">
        <v>1281</v>
      </c>
      <c r="B166">
        <f t="shared" si="6"/>
        <v>199</v>
      </c>
      <c r="C166" t="s">
        <v>1282</v>
      </c>
    </row>
    <row r="167" spans="1:3" x14ac:dyDescent="0.15">
      <c r="A167" t="s">
        <v>1283</v>
      </c>
      <c r="B167">
        <f t="shared" si="6"/>
        <v>200</v>
      </c>
      <c r="C167" t="s">
        <v>1284</v>
      </c>
    </row>
    <row r="168" spans="1:3" x14ac:dyDescent="0.15">
      <c r="A168" t="s">
        <v>1285</v>
      </c>
      <c r="B168">
        <f t="shared" si="6"/>
        <v>201</v>
      </c>
      <c r="C168" t="s">
        <v>1286</v>
      </c>
    </row>
    <row r="169" spans="1:3" x14ac:dyDescent="0.15">
      <c r="A169" t="s">
        <v>1287</v>
      </c>
      <c r="B169">
        <f t="shared" si="6"/>
        <v>202</v>
      </c>
    </row>
    <row r="170" spans="1:3" x14ac:dyDescent="0.15">
      <c r="A170" t="s">
        <v>1288</v>
      </c>
      <c r="B170">
        <f t="shared" si="6"/>
        <v>203</v>
      </c>
      <c r="C170" t="s">
        <v>1289</v>
      </c>
    </row>
    <row r="171" spans="1:3" x14ac:dyDescent="0.15">
      <c r="A171" t="s">
        <v>1290</v>
      </c>
      <c r="B171">
        <f t="shared" si="6"/>
        <v>204</v>
      </c>
      <c r="C171" t="s">
        <v>1291</v>
      </c>
    </row>
    <row r="172" spans="1:3" x14ac:dyDescent="0.15">
      <c r="A172" t="s">
        <v>1292</v>
      </c>
      <c r="B172">
        <f t="shared" si="6"/>
        <v>205</v>
      </c>
      <c r="C172" t="s">
        <v>1293</v>
      </c>
    </row>
    <row r="173" spans="1:3" x14ac:dyDescent="0.15">
      <c r="A173" t="s">
        <v>1294</v>
      </c>
      <c r="B173">
        <f t="shared" si="6"/>
        <v>206</v>
      </c>
    </row>
    <row r="174" spans="1:3" x14ac:dyDescent="0.15">
      <c r="A174" t="s">
        <v>1295</v>
      </c>
      <c r="B174">
        <f t="shared" si="6"/>
        <v>207</v>
      </c>
    </row>
    <row r="175" spans="1:3" x14ac:dyDescent="0.15">
      <c r="A175" t="s">
        <v>1296</v>
      </c>
      <c r="B175">
        <f t="shared" si="6"/>
        <v>208</v>
      </c>
    </row>
    <row r="176" spans="1:3" x14ac:dyDescent="0.15">
      <c r="A176" t="s">
        <v>1297</v>
      </c>
      <c r="B176">
        <f t="shared" si="6"/>
        <v>209</v>
      </c>
    </row>
    <row r="177" spans="1:2" x14ac:dyDescent="0.15">
      <c r="A177" t="s">
        <v>1298</v>
      </c>
      <c r="B177">
        <f t="shared" si="6"/>
        <v>210</v>
      </c>
    </row>
    <row r="178" spans="1:2" x14ac:dyDescent="0.15">
      <c r="A178" t="s">
        <v>1299</v>
      </c>
      <c r="B178">
        <f t="shared" si="6"/>
        <v>211</v>
      </c>
    </row>
    <row r="179" spans="1:2" x14ac:dyDescent="0.15">
      <c r="A179" t="s">
        <v>1300</v>
      </c>
      <c r="B179">
        <f t="shared" si="6"/>
        <v>212</v>
      </c>
    </row>
    <row r="180" spans="1:2" x14ac:dyDescent="0.15">
      <c r="A180" t="s">
        <v>1301</v>
      </c>
      <c r="B180">
        <f t="shared" si="6"/>
        <v>213</v>
      </c>
    </row>
    <row r="181" spans="1:2" x14ac:dyDescent="0.15">
      <c r="A181" t="s">
        <v>1302</v>
      </c>
      <c r="B181">
        <f t="shared" si="6"/>
        <v>214</v>
      </c>
    </row>
    <row r="182" spans="1:2" x14ac:dyDescent="0.15">
      <c r="A182" t="s">
        <v>1303</v>
      </c>
      <c r="B182">
        <f t="shared" si="6"/>
        <v>215</v>
      </c>
    </row>
    <row r="183" spans="1:2" x14ac:dyDescent="0.15">
      <c r="A183" t="s">
        <v>1304</v>
      </c>
      <c r="B183">
        <f t="shared" si="6"/>
        <v>216</v>
      </c>
    </row>
    <row r="184" spans="1:2" x14ac:dyDescent="0.15">
      <c r="A184" t="s">
        <v>1305</v>
      </c>
      <c r="B184">
        <f t="shared" si="6"/>
        <v>217</v>
      </c>
    </row>
    <row r="185" spans="1:2" x14ac:dyDescent="0.15">
      <c r="A185" t="s">
        <v>1306</v>
      </c>
      <c r="B185">
        <f t="shared" si="6"/>
        <v>218</v>
      </c>
    </row>
    <row r="186" spans="1:2" x14ac:dyDescent="0.15">
      <c r="A186" t="s">
        <v>1307</v>
      </c>
      <c r="B186">
        <f t="shared" si="6"/>
        <v>219</v>
      </c>
    </row>
    <row r="187" spans="1:2" x14ac:dyDescent="0.15">
      <c r="A187" t="s">
        <v>1308</v>
      </c>
      <c r="B187">
        <f t="shared" si="6"/>
        <v>220</v>
      </c>
    </row>
    <row r="188" spans="1:2" x14ac:dyDescent="0.15">
      <c r="A188" t="s">
        <v>1309</v>
      </c>
      <c r="B188">
        <f t="shared" si="6"/>
        <v>221</v>
      </c>
    </row>
    <row r="189" spans="1:2" x14ac:dyDescent="0.15">
      <c r="A189" t="s">
        <v>1310</v>
      </c>
      <c r="B189">
        <f t="shared" si="6"/>
        <v>222</v>
      </c>
    </row>
    <row r="190" spans="1:2" x14ac:dyDescent="0.15">
      <c r="A190" t="s">
        <v>1311</v>
      </c>
      <c r="B190">
        <f t="shared" si="6"/>
        <v>223</v>
      </c>
    </row>
    <row r="191" spans="1:2" x14ac:dyDescent="0.15">
      <c r="A191" t="s">
        <v>1312</v>
      </c>
      <c r="B191">
        <f t="shared" si="6"/>
        <v>224</v>
      </c>
    </row>
    <row r="192" spans="1:2" x14ac:dyDescent="0.15">
      <c r="A192" t="s">
        <v>1313</v>
      </c>
      <c r="B192">
        <f t="shared" si="6"/>
        <v>225</v>
      </c>
    </row>
    <row r="193" spans="1:2" x14ac:dyDescent="0.15">
      <c r="A193" t="s">
        <v>1314</v>
      </c>
      <c r="B193">
        <f t="shared" si="6"/>
        <v>226</v>
      </c>
    </row>
    <row r="194" spans="1:2" x14ac:dyDescent="0.15">
      <c r="A194" t="s">
        <v>1315</v>
      </c>
      <c r="B194">
        <f t="shared" si="6"/>
        <v>227</v>
      </c>
    </row>
    <row r="195" spans="1:2" x14ac:dyDescent="0.15">
      <c r="A195" t="s">
        <v>1316</v>
      </c>
      <c r="B195">
        <f t="shared" si="6"/>
        <v>228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1"/>
  <sheetViews>
    <sheetView workbookViewId="0">
      <selection activeCell="C77" sqref="C77"/>
    </sheetView>
  </sheetViews>
  <sheetFormatPr defaultColWidth="9" defaultRowHeight="13.5" x14ac:dyDescent="0.15"/>
  <cols>
    <col min="1" max="1" width="9" style="1"/>
    <col min="2" max="2" width="10.75" style="1" customWidth="1"/>
    <col min="3" max="3" width="14" style="1" customWidth="1"/>
    <col min="4" max="4" width="59.375" style="1" customWidth="1"/>
    <col min="5" max="5" width="18.5" style="1" customWidth="1"/>
    <col min="6" max="6" width="9" style="1"/>
    <col min="7" max="8" width="27.75" style="1" customWidth="1"/>
    <col min="9" max="9" width="25" style="1" customWidth="1"/>
    <col min="10" max="16384" width="9" style="1"/>
  </cols>
  <sheetData>
    <row r="1" spans="1:11" x14ac:dyDescent="0.15">
      <c r="A1" s="150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</row>
    <row r="2" spans="1:11" hidden="1" x14ac:dyDescent="0.15">
      <c r="A2" s="145">
        <v>1</v>
      </c>
      <c r="B2" s="145">
        <v>1</v>
      </c>
      <c r="C2" s="145">
        <v>1</v>
      </c>
      <c r="D2" s="146" t="str">
        <f>填表!S4</f>
        <v>{{4033,4}|{4025,4}|{4024,4}}</v>
      </c>
      <c r="E2" s="145" t="s">
        <v>1381</v>
      </c>
      <c r="F2" s="145">
        <v>7001</v>
      </c>
      <c r="I2" s="1" t="s">
        <v>298</v>
      </c>
      <c r="J2" s="1" t="s">
        <v>316</v>
      </c>
      <c r="K2" s="1" t="s">
        <v>299</v>
      </c>
    </row>
    <row r="3" spans="1:11" hidden="1" x14ac:dyDescent="0.15">
      <c r="A3" s="147">
        <v>2</v>
      </c>
      <c r="B3" s="147">
        <v>1</v>
      </c>
      <c r="C3" s="147">
        <v>2</v>
      </c>
      <c r="D3" s="146" t="str">
        <f>填表!S5</f>
        <v>{{4032,4}|{4028,4}|{4022,4}}</v>
      </c>
      <c r="E3" s="147" t="s">
        <v>1382</v>
      </c>
      <c r="F3" s="147">
        <v>7002</v>
      </c>
      <c r="G3" s="142"/>
      <c r="H3" s="142"/>
      <c r="I3" s="1" t="s">
        <v>323</v>
      </c>
      <c r="J3" s="1" t="s">
        <v>322</v>
      </c>
      <c r="K3" s="1" t="s">
        <v>309</v>
      </c>
    </row>
    <row r="4" spans="1:11" hidden="1" x14ac:dyDescent="0.15">
      <c r="A4" s="145">
        <v>3</v>
      </c>
      <c r="B4" s="145">
        <v>1</v>
      </c>
      <c r="C4" s="145">
        <v>3</v>
      </c>
      <c r="D4" s="146" t="str">
        <f>填表!S6</f>
        <v>{{4041,4}|{4037,4}|{4032,4}}</v>
      </c>
      <c r="E4" s="145" t="s">
        <v>1383</v>
      </c>
      <c r="F4" s="145">
        <v>7003</v>
      </c>
      <c r="G4" s="142"/>
      <c r="H4" s="142"/>
      <c r="I4" s="1" t="s">
        <v>330</v>
      </c>
      <c r="J4" s="1" t="s">
        <v>328</v>
      </c>
      <c r="K4" s="1" t="s">
        <v>323</v>
      </c>
    </row>
    <row r="5" spans="1:11" hidden="1" x14ac:dyDescent="0.15">
      <c r="A5" s="147">
        <v>4</v>
      </c>
      <c r="B5" s="147">
        <v>1</v>
      </c>
      <c r="C5" s="147">
        <v>4</v>
      </c>
      <c r="D5" s="146" t="str">
        <f>填表!S7</f>
        <v>{{4042,4}|{4037,4}|{4007,4}}</v>
      </c>
      <c r="E5" s="147" t="s">
        <v>1384</v>
      </c>
      <c r="F5" s="147">
        <v>7004</v>
      </c>
      <c r="G5" s="142"/>
      <c r="H5" s="142"/>
      <c r="I5" s="1" t="s">
        <v>331</v>
      </c>
      <c r="J5" s="1" t="s">
        <v>328</v>
      </c>
      <c r="K5" s="1" t="s">
        <v>326</v>
      </c>
    </row>
    <row r="6" spans="1:11" hidden="1" x14ac:dyDescent="0.15">
      <c r="A6" s="145">
        <v>5</v>
      </c>
      <c r="B6" s="145">
        <v>1</v>
      </c>
      <c r="C6" s="145">
        <v>5</v>
      </c>
      <c r="D6" s="146" t="str">
        <f>填表!S8</f>
        <v>{{4039,4}|{4037,4}|{4026,4}}</v>
      </c>
      <c r="E6" s="145" t="s">
        <v>1385</v>
      </c>
      <c r="F6" s="145">
        <v>7005</v>
      </c>
      <c r="G6" s="142"/>
      <c r="H6" s="142"/>
      <c r="I6" s="1" t="s">
        <v>327</v>
      </c>
      <c r="J6" s="1" t="s">
        <v>328</v>
      </c>
      <c r="K6" s="1" t="s">
        <v>329</v>
      </c>
    </row>
    <row r="7" spans="1:11" hidden="1" x14ac:dyDescent="0.15">
      <c r="A7" s="147">
        <v>6</v>
      </c>
      <c r="B7" s="147">
        <v>1</v>
      </c>
      <c r="C7" s="147">
        <v>6</v>
      </c>
      <c r="D7" s="146" t="str">
        <f>填表!S9</f>
        <v>{{4039,4}|{4032,4}|{4005,4}}</v>
      </c>
      <c r="E7" s="147" t="s">
        <v>1386</v>
      </c>
      <c r="F7" s="147">
        <v>7006</v>
      </c>
      <c r="G7" s="142"/>
      <c r="H7" s="142"/>
      <c r="I7" s="1" t="s">
        <v>327</v>
      </c>
      <c r="J7" s="1" t="s">
        <v>323</v>
      </c>
      <c r="K7" s="1" t="s">
        <v>311</v>
      </c>
    </row>
    <row r="8" spans="1:11" hidden="1" x14ac:dyDescent="0.15">
      <c r="A8" s="145">
        <v>7</v>
      </c>
      <c r="B8" s="145">
        <v>1</v>
      </c>
      <c r="C8" s="145">
        <v>7</v>
      </c>
      <c r="D8" s="146" t="str">
        <f>填表!S10</f>
        <v>{{4040,4}|{4039,4}|{4038,4}}</v>
      </c>
      <c r="E8" s="145" t="s">
        <v>1387</v>
      </c>
      <c r="F8" s="145">
        <v>7007</v>
      </c>
      <c r="G8" s="142"/>
      <c r="H8" s="142"/>
      <c r="I8" s="1" t="s">
        <v>313</v>
      </c>
      <c r="J8" s="1" t="s">
        <v>327</v>
      </c>
      <c r="K8" s="1" t="s">
        <v>317</v>
      </c>
    </row>
    <row r="9" spans="1:11" hidden="1" x14ac:dyDescent="0.15">
      <c r="A9" s="147">
        <v>8</v>
      </c>
      <c r="B9" s="147">
        <v>1</v>
      </c>
      <c r="C9" s="147">
        <v>8</v>
      </c>
      <c r="D9" s="146" t="str">
        <f>填表!S11</f>
        <v>{{4023,4}|{4016,4}|{4004,4}}</v>
      </c>
      <c r="E9" s="147" t="s">
        <v>1388</v>
      </c>
      <c r="F9" s="147">
        <v>7008</v>
      </c>
      <c r="G9" s="142"/>
      <c r="H9" s="142"/>
      <c r="I9" s="1" t="s">
        <v>301</v>
      </c>
      <c r="J9" s="1" t="s">
        <v>302</v>
      </c>
      <c r="K9" s="1" t="s">
        <v>304</v>
      </c>
    </row>
    <row r="10" spans="1:11" hidden="1" x14ac:dyDescent="0.15">
      <c r="A10" s="145">
        <v>9</v>
      </c>
      <c r="B10" s="145">
        <v>1</v>
      </c>
      <c r="C10" s="145">
        <v>9</v>
      </c>
      <c r="D10" s="146" t="str">
        <f>填表!S12</f>
        <v>{{4000,4}|{2016,4}}</v>
      </c>
      <c r="E10" s="145" t="s">
        <v>1389</v>
      </c>
      <c r="F10" s="145">
        <v>7009</v>
      </c>
      <c r="G10" s="142"/>
      <c r="H10" s="142"/>
      <c r="I10" s="1" t="s">
        <v>303</v>
      </c>
      <c r="J10" s="1" t="s">
        <v>270</v>
      </c>
      <c r="K10" s="1">
        <v>0</v>
      </c>
    </row>
    <row r="11" spans="1:11" hidden="1" x14ac:dyDescent="0.15">
      <c r="A11" s="147">
        <v>10</v>
      </c>
      <c r="B11" s="147">
        <v>1</v>
      </c>
      <c r="C11" s="147">
        <v>10</v>
      </c>
      <c r="D11" s="146" t="str">
        <f>填表!S13</f>
        <v>{{4036,4}|{4027,4}|{4007,4}}</v>
      </c>
      <c r="E11" s="147" t="s">
        <v>1390</v>
      </c>
      <c r="F11" s="147">
        <v>7010</v>
      </c>
      <c r="G11" s="142"/>
      <c r="H11" s="142"/>
      <c r="I11" s="1" t="s">
        <v>325</v>
      </c>
      <c r="J11" s="1" t="s">
        <v>310</v>
      </c>
      <c r="K11" s="1" t="s">
        <v>326</v>
      </c>
    </row>
    <row r="12" spans="1:11" hidden="1" x14ac:dyDescent="0.15">
      <c r="A12" s="145">
        <v>11</v>
      </c>
      <c r="B12" s="145">
        <v>1</v>
      </c>
      <c r="C12" s="145">
        <v>11</v>
      </c>
      <c r="D12" s="146" t="str">
        <f>填表!S14</f>
        <v>{{4038,4}|{4025,4}|{4002,4}}</v>
      </c>
      <c r="E12" s="145" t="s">
        <v>1391</v>
      </c>
      <c r="F12" s="145">
        <v>7011</v>
      </c>
      <c r="G12" s="142"/>
      <c r="H12" s="142"/>
      <c r="I12" s="1" t="s">
        <v>317</v>
      </c>
      <c r="J12" s="1" t="s">
        <v>316</v>
      </c>
      <c r="K12" s="1" t="s">
        <v>300</v>
      </c>
    </row>
    <row r="13" spans="1:11" hidden="1" x14ac:dyDescent="0.15">
      <c r="A13" s="147">
        <v>12</v>
      </c>
      <c r="B13" s="147">
        <v>1</v>
      </c>
      <c r="C13" s="147">
        <v>12</v>
      </c>
      <c r="D13" s="146" t="str">
        <f>填表!S15</f>
        <v>{{4030,4}|{3008,4}}</v>
      </c>
      <c r="E13" s="147" t="s">
        <v>1392</v>
      </c>
      <c r="F13" s="147">
        <v>7012</v>
      </c>
      <c r="G13" s="142"/>
      <c r="H13" s="142"/>
      <c r="I13" s="1" t="s">
        <v>305</v>
      </c>
      <c r="J13" s="1" t="s">
        <v>282</v>
      </c>
      <c r="K13" s="1">
        <v>0</v>
      </c>
    </row>
    <row r="14" spans="1:11" hidden="1" x14ac:dyDescent="0.15">
      <c r="A14" s="145">
        <v>13</v>
      </c>
      <c r="B14" s="145">
        <v>1</v>
      </c>
      <c r="C14" s="145">
        <v>13</v>
      </c>
      <c r="D14" s="146" t="str">
        <f>填表!S16</f>
        <v>{{4031,4}|{4028,4}}</v>
      </c>
      <c r="E14" s="145" t="s">
        <v>1393</v>
      </c>
      <c r="F14" s="145">
        <v>7013</v>
      </c>
      <c r="G14" s="142"/>
      <c r="H14" s="142"/>
      <c r="I14" s="1" t="s">
        <v>319</v>
      </c>
      <c r="J14" s="1" t="s">
        <v>322</v>
      </c>
      <c r="K14" s="1">
        <v>0</v>
      </c>
    </row>
    <row r="15" spans="1:11" hidden="1" x14ac:dyDescent="0.15">
      <c r="A15" s="147">
        <v>14</v>
      </c>
      <c r="B15" s="147">
        <v>1</v>
      </c>
      <c r="C15" s="147">
        <v>14</v>
      </c>
      <c r="D15" s="146" t="str">
        <f>填表!S17</f>
        <v>{{4022,4}|{3010,4}}</v>
      </c>
      <c r="E15" s="147" t="s">
        <v>1394</v>
      </c>
      <c r="F15" s="147">
        <v>7014</v>
      </c>
      <c r="G15" s="142"/>
      <c r="H15" s="142"/>
      <c r="I15" s="1" t="s">
        <v>309</v>
      </c>
      <c r="J15" s="1" t="s">
        <v>275</v>
      </c>
      <c r="K15" s="1">
        <v>0</v>
      </c>
    </row>
    <row r="16" spans="1:11" hidden="1" x14ac:dyDescent="0.15">
      <c r="A16" s="145">
        <v>15</v>
      </c>
      <c r="B16" s="145">
        <v>1</v>
      </c>
      <c r="C16" s="145">
        <v>15</v>
      </c>
      <c r="D16" s="146" t="str">
        <f>填表!S18</f>
        <v>{{4033,4}|{4030,4}|{4021,4}}</v>
      </c>
      <c r="E16" s="145" t="s">
        <v>1395</v>
      </c>
      <c r="F16" s="145">
        <v>7015</v>
      </c>
      <c r="G16" s="142"/>
      <c r="H16" s="142"/>
      <c r="I16" s="1" t="s">
        <v>298</v>
      </c>
      <c r="J16" s="1" t="s">
        <v>305</v>
      </c>
      <c r="K16" s="1" t="s">
        <v>307</v>
      </c>
    </row>
    <row r="17" spans="1:11" hidden="1" x14ac:dyDescent="0.15">
      <c r="A17" s="147">
        <v>16</v>
      </c>
      <c r="B17" s="147">
        <v>1</v>
      </c>
      <c r="C17" s="147">
        <v>16</v>
      </c>
      <c r="D17" s="146" t="str">
        <f>填表!S19</f>
        <v>{{4035,4}|{4026,4}|{4019,4}}</v>
      </c>
      <c r="E17" s="147" t="s">
        <v>1396</v>
      </c>
      <c r="F17" s="147">
        <v>7016</v>
      </c>
      <c r="G17" s="142"/>
      <c r="H17" s="142"/>
      <c r="I17" s="1" t="s">
        <v>318</v>
      </c>
      <c r="J17" s="1" t="s">
        <v>329</v>
      </c>
      <c r="K17" s="1" t="s">
        <v>324</v>
      </c>
    </row>
    <row r="18" spans="1:11" hidden="1" x14ac:dyDescent="0.15">
      <c r="A18" s="145">
        <v>17</v>
      </c>
      <c r="B18" s="145">
        <v>1</v>
      </c>
      <c r="C18" s="145">
        <v>17</v>
      </c>
      <c r="D18" s="146" t="str">
        <f>填表!S20</f>
        <v>{{4019,4}|{4012,4}}</v>
      </c>
      <c r="E18" s="145" t="s">
        <v>1397</v>
      </c>
      <c r="F18" s="145">
        <v>7017</v>
      </c>
      <c r="G18" s="142"/>
      <c r="H18" s="142"/>
      <c r="I18" s="1" t="s">
        <v>324</v>
      </c>
      <c r="J18" s="1" t="s">
        <v>312</v>
      </c>
      <c r="K18" s="1">
        <v>0</v>
      </c>
    </row>
    <row r="19" spans="1:11" hidden="1" x14ac:dyDescent="0.15">
      <c r="A19" s="147">
        <v>18</v>
      </c>
      <c r="B19" s="147">
        <v>1</v>
      </c>
      <c r="C19" s="147">
        <v>18</v>
      </c>
      <c r="D19" s="146" t="str">
        <f>填表!S21</f>
        <v>{{4036,4}|{4014,4}}</v>
      </c>
      <c r="E19" s="147" t="s">
        <v>1398</v>
      </c>
      <c r="F19" s="147">
        <v>7018</v>
      </c>
      <c r="G19" s="142"/>
      <c r="H19" s="142"/>
      <c r="I19" s="1" t="s">
        <v>325</v>
      </c>
      <c r="J19" s="1" t="s">
        <v>321</v>
      </c>
      <c r="K19" s="1">
        <v>0</v>
      </c>
    </row>
    <row r="20" spans="1:11" hidden="1" x14ac:dyDescent="0.15">
      <c r="A20" s="145">
        <v>19</v>
      </c>
      <c r="B20" s="145">
        <v>1</v>
      </c>
      <c r="C20" s="145">
        <v>19</v>
      </c>
      <c r="D20" s="146" t="str">
        <f>填表!S22</f>
        <v>{{3015,3}|{3013,3}}</v>
      </c>
      <c r="E20" s="145" t="s">
        <v>1399</v>
      </c>
      <c r="F20" s="145">
        <v>7019</v>
      </c>
      <c r="G20" s="142"/>
      <c r="H20" s="142"/>
      <c r="I20" s="1" t="s">
        <v>254</v>
      </c>
      <c r="J20" s="1" t="s">
        <v>272</v>
      </c>
      <c r="K20" s="1">
        <v>0</v>
      </c>
    </row>
    <row r="21" spans="1:11" hidden="1" x14ac:dyDescent="0.15">
      <c r="A21" s="147">
        <v>20</v>
      </c>
      <c r="B21" s="147">
        <v>1</v>
      </c>
      <c r="C21" s="147">
        <v>20</v>
      </c>
      <c r="D21" s="146" t="str">
        <f>填表!S23</f>
        <v>{{3000,3}|{2006,3}}</v>
      </c>
      <c r="E21" s="147" t="s">
        <v>1400</v>
      </c>
      <c r="F21" s="147">
        <v>7020</v>
      </c>
      <c r="G21" s="142"/>
      <c r="H21" s="142"/>
      <c r="I21" s="1" t="s">
        <v>274</v>
      </c>
      <c r="J21" s="1" t="s">
        <v>292</v>
      </c>
      <c r="K21" s="1">
        <v>0</v>
      </c>
    </row>
    <row r="22" spans="1:11" hidden="1" x14ac:dyDescent="0.15">
      <c r="A22" s="145">
        <v>21</v>
      </c>
      <c r="B22" s="145">
        <v>1</v>
      </c>
      <c r="C22" s="145">
        <v>21</v>
      </c>
      <c r="D22" s="146" t="str">
        <f>填表!S24</f>
        <v>{{3009,3}|{3004,3}|{2010,3}}</v>
      </c>
      <c r="E22" s="145" t="s">
        <v>1401</v>
      </c>
      <c r="F22" s="145">
        <v>7021</v>
      </c>
      <c r="G22" s="142"/>
      <c r="H22" s="142"/>
      <c r="I22" s="1" t="s">
        <v>256</v>
      </c>
      <c r="J22" s="1" t="s">
        <v>268</v>
      </c>
      <c r="K22" s="1" t="s">
        <v>262</v>
      </c>
    </row>
    <row r="23" spans="1:11" hidden="1" x14ac:dyDescent="0.15">
      <c r="A23" s="147">
        <v>22</v>
      </c>
      <c r="B23" s="147">
        <v>1</v>
      </c>
      <c r="C23" s="147">
        <v>22</v>
      </c>
      <c r="D23" s="146" t="str">
        <f>填表!S25</f>
        <v>{{2015,3}|{2012,3}}</v>
      </c>
      <c r="E23" s="147" t="s">
        <v>1402</v>
      </c>
      <c r="F23" s="147">
        <v>7022</v>
      </c>
      <c r="G23" s="142"/>
      <c r="H23" s="142"/>
      <c r="I23" s="1" t="s">
        <v>287</v>
      </c>
      <c r="J23" s="1" t="s">
        <v>264</v>
      </c>
      <c r="K23" s="1">
        <v>0</v>
      </c>
    </row>
    <row r="24" spans="1:11" hidden="1" x14ac:dyDescent="0.15">
      <c r="A24" s="145">
        <v>23</v>
      </c>
      <c r="B24" s="145">
        <v>1</v>
      </c>
      <c r="C24" s="145">
        <v>23</v>
      </c>
      <c r="D24" s="146" t="str">
        <f>填表!S26</f>
        <v>{{3017,3}|{3016,3}}</v>
      </c>
      <c r="E24" s="145" t="s">
        <v>1403</v>
      </c>
      <c r="F24" s="145">
        <v>7023</v>
      </c>
      <c r="G24" s="142"/>
      <c r="H24" s="142"/>
      <c r="I24" s="1" t="s">
        <v>263</v>
      </c>
      <c r="J24" s="1" t="s">
        <v>286</v>
      </c>
      <c r="K24" s="1">
        <v>0</v>
      </c>
    </row>
    <row r="25" spans="1:11" hidden="1" x14ac:dyDescent="0.15">
      <c r="A25" s="147">
        <v>24</v>
      </c>
      <c r="B25" s="147">
        <v>1</v>
      </c>
      <c r="C25" s="147">
        <v>24</v>
      </c>
      <c r="D25" s="146" t="str">
        <f>填表!S27</f>
        <v>{{4041,4}|{4024,4}|{4019,4}}</v>
      </c>
      <c r="E25" s="147" t="s">
        <v>730</v>
      </c>
      <c r="F25" s="147">
        <v>7024</v>
      </c>
      <c r="G25" s="142"/>
      <c r="H25" s="142"/>
      <c r="I25" s="1" t="s">
        <v>330</v>
      </c>
      <c r="J25" s="1" t="s">
        <v>299</v>
      </c>
      <c r="K25" s="1" t="s">
        <v>324</v>
      </c>
    </row>
    <row r="26" spans="1:11" hidden="1" x14ac:dyDescent="0.15">
      <c r="A26" s="145">
        <v>25</v>
      </c>
      <c r="B26" s="145">
        <v>1</v>
      </c>
      <c r="C26" s="145">
        <v>25</v>
      </c>
      <c r="D26" s="146" t="str">
        <f>填表!S28</f>
        <v>{{4042,4}|{4036,4}|{4002,4}}</v>
      </c>
      <c r="E26" s="145" t="s">
        <v>731</v>
      </c>
      <c r="F26" s="145">
        <v>7025</v>
      </c>
      <c r="G26" s="142"/>
      <c r="H26" s="142"/>
      <c r="I26" s="1" t="s">
        <v>331</v>
      </c>
      <c r="J26" s="1" t="s">
        <v>325</v>
      </c>
      <c r="K26" s="1" t="s">
        <v>300</v>
      </c>
    </row>
    <row r="27" spans="1:11" hidden="1" x14ac:dyDescent="0.15">
      <c r="A27" s="147">
        <v>26</v>
      </c>
      <c r="B27" s="147">
        <v>1</v>
      </c>
      <c r="C27" s="147">
        <v>26</v>
      </c>
      <c r="D27" s="146" t="str">
        <f>填表!S29</f>
        <v>{{4041,4}|{4023,4}|{4007,4}}</v>
      </c>
      <c r="E27" s="147" t="s">
        <v>732</v>
      </c>
      <c r="F27" s="147">
        <v>7026</v>
      </c>
      <c r="G27" s="142"/>
      <c r="H27" s="142"/>
      <c r="I27" s="1" t="s">
        <v>330</v>
      </c>
      <c r="J27" s="1" t="s">
        <v>301</v>
      </c>
      <c r="K27" s="1" t="s">
        <v>326</v>
      </c>
    </row>
    <row r="28" spans="1:11" hidden="1" x14ac:dyDescent="0.15">
      <c r="A28" s="145">
        <v>27</v>
      </c>
      <c r="B28" s="145">
        <v>1</v>
      </c>
      <c r="C28" s="145">
        <v>27</v>
      </c>
      <c r="D28" s="146" t="str">
        <f>填表!S30</f>
        <v>{{4042,4}|{4035,4}|{4016,4}}</v>
      </c>
      <c r="E28" s="145" t="s">
        <v>733</v>
      </c>
      <c r="F28" s="145">
        <v>7027</v>
      </c>
      <c r="G28" s="142"/>
      <c r="H28" s="142"/>
      <c r="I28" s="1" t="s">
        <v>331</v>
      </c>
      <c r="J28" s="1" t="s">
        <v>318</v>
      </c>
      <c r="K28" s="1" t="s">
        <v>302</v>
      </c>
    </row>
    <row r="29" spans="1:11" hidden="1" x14ac:dyDescent="0.15">
      <c r="A29" s="147">
        <v>28</v>
      </c>
      <c r="B29" s="147">
        <v>1</v>
      </c>
      <c r="C29" s="147">
        <v>28</v>
      </c>
      <c r="D29" s="146" t="str">
        <f>填表!S31</f>
        <v>{{4031,4}|{4026,4}|{4000,4}}</v>
      </c>
      <c r="E29" s="147" t="s">
        <v>734</v>
      </c>
      <c r="F29" s="147">
        <v>7028</v>
      </c>
      <c r="G29" s="142"/>
      <c r="H29" s="142"/>
      <c r="I29" s="1" t="s">
        <v>319</v>
      </c>
      <c r="J29" s="1" t="s">
        <v>329</v>
      </c>
      <c r="K29" s="1" t="s">
        <v>303</v>
      </c>
    </row>
    <row r="30" spans="1:11" hidden="1" x14ac:dyDescent="0.15">
      <c r="A30" s="145">
        <v>29</v>
      </c>
      <c r="B30" s="145">
        <v>1</v>
      </c>
      <c r="C30" s="145">
        <v>29</v>
      </c>
      <c r="D30" s="146" t="str">
        <f>填表!S32</f>
        <v>{{4027,4}|{4014,4}|{4004,4}}</v>
      </c>
      <c r="E30" s="145" t="s">
        <v>735</v>
      </c>
      <c r="F30" s="145">
        <v>7029</v>
      </c>
      <c r="G30" s="142"/>
      <c r="H30" s="142"/>
      <c r="I30" s="1" t="s">
        <v>310</v>
      </c>
      <c r="J30" s="1" t="s">
        <v>321</v>
      </c>
      <c r="K30" s="1" t="s">
        <v>304</v>
      </c>
    </row>
    <row r="31" spans="1:11" hidden="1" x14ac:dyDescent="0.15">
      <c r="A31" s="147">
        <v>30</v>
      </c>
      <c r="B31" s="147">
        <v>1</v>
      </c>
      <c r="C31" s="147">
        <v>30</v>
      </c>
      <c r="D31" s="146" t="str">
        <f>填表!S33</f>
        <v>{{4028,4}|{4009,4}|{4005,4}}</v>
      </c>
      <c r="E31" s="147" t="s">
        <v>736</v>
      </c>
      <c r="F31" s="147">
        <v>7030</v>
      </c>
      <c r="G31" s="142"/>
      <c r="H31" s="142"/>
      <c r="I31" s="1" t="s">
        <v>322</v>
      </c>
      <c r="J31" s="1" t="s">
        <v>308</v>
      </c>
      <c r="K31" s="1" t="s">
        <v>311</v>
      </c>
    </row>
    <row r="32" spans="1:11" hidden="1" x14ac:dyDescent="0.15">
      <c r="A32" s="145">
        <v>31</v>
      </c>
      <c r="B32" s="145">
        <v>1</v>
      </c>
      <c r="C32" s="145">
        <v>31</v>
      </c>
      <c r="D32" s="146" t="str">
        <f>填表!S34</f>
        <v>{{4024,4}|{4012,4}|{4006,4}}</v>
      </c>
      <c r="E32" s="145" t="s">
        <v>737</v>
      </c>
      <c r="F32" s="145">
        <v>7031</v>
      </c>
      <c r="G32" s="142"/>
      <c r="H32" s="142"/>
      <c r="I32" s="1" t="s">
        <v>299</v>
      </c>
      <c r="J32" s="1" t="s">
        <v>312</v>
      </c>
      <c r="K32" s="1" t="s">
        <v>320</v>
      </c>
    </row>
    <row r="33" spans="1:11" hidden="1" x14ac:dyDescent="0.15">
      <c r="A33" s="147">
        <v>32</v>
      </c>
      <c r="B33" s="147">
        <v>1</v>
      </c>
      <c r="C33" s="147">
        <v>32</v>
      </c>
      <c r="D33" s="146" t="str">
        <f>填表!S35</f>
        <v>{{4040,4}|{4006,4}|{4002,4}}</v>
      </c>
      <c r="E33" s="147" t="s">
        <v>738</v>
      </c>
      <c r="F33" s="147">
        <v>7032</v>
      </c>
      <c r="G33" s="142"/>
      <c r="H33" s="142"/>
      <c r="I33" s="1" t="s">
        <v>313</v>
      </c>
      <c r="J33" s="1" t="s">
        <v>320</v>
      </c>
      <c r="K33" s="1" t="s">
        <v>300</v>
      </c>
    </row>
    <row r="34" spans="1:11" hidden="1" x14ac:dyDescent="0.15">
      <c r="A34" s="145">
        <v>33</v>
      </c>
      <c r="B34" s="145">
        <v>1</v>
      </c>
      <c r="C34" s="145">
        <v>33</v>
      </c>
      <c r="D34" s="146" t="str">
        <f>填表!S36</f>
        <v>{{4027,4}|{4023,4}|{4006,4}}</v>
      </c>
      <c r="E34" s="145" t="s">
        <v>739</v>
      </c>
      <c r="F34" s="145">
        <v>7033</v>
      </c>
      <c r="G34" s="142"/>
      <c r="H34" s="142"/>
      <c r="I34" s="1" t="s">
        <v>310</v>
      </c>
      <c r="J34" s="1" t="s">
        <v>301</v>
      </c>
      <c r="K34" s="1" t="s">
        <v>320</v>
      </c>
    </row>
    <row r="35" spans="1:11" hidden="1" x14ac:dyDescent="0.15">
      <c r="A35" s="147">
        <v>34</v>
      </c>
      <c r="B35" s="147">
        <v>1</v>
      </c>
      <c r="C35" s="147">
        <v>34</v>
      </c>
      <c r="D35" s="146" t="str">
        <f>填表!S37</f>
        <v>{{4018,4}|{4016,4}|{4005,4}}</v>
      </c>
      <c r="E35" s="147" t="s">
        <v>740</v>
      </c>
      <c r="F35" s="147">
        <v>7034</v>
      </c>
      <c r="G35" s="142"/>
      <c r="H35" s="142"/>
      <c r="I35" s="1" t="s">
        <v>314</v>
      </c>
      <c r="J35" s="1" t="s">
        <v>302</v>
      </c>
      <c r="K35" s="1" t="s">
        <v>311</v>
      </c>
    </row>
    <row r="36" spans="1:11" hidden="1" x14ac:dyDescent="0.15">
      <c r="A36" s="145">
        <v>35</v>
      </c>
      <c r="B36" s="145">
        <v>1</v>
      </c>
      <c r="C36" s="145">
        <v>35</v>
      </c>
      <c r="D36" s="146" t="str">
        <f>填表!S38</f>
        <v>{{4015,4}|{4012,4}|{4000,4}}</v>
      </c>
      <c r="E36" s="145" t="s">
        <v>741</v>
      </c>
      <c r="F36" s="145">
        <v>7035</v>
      </c>
      <c r="G36" s="142"/>
      <c r="H36" s="142"/>
      <c r="I36" s="1" t="s">
        <v>315</v>
      </c>
      <c r="J36" s="1" t="s">
        <v>312</v>
      </c>
      <c r="K36" s="1" t="s">
        <v>303</v>
      </c>
    </row>
    <row r="37" spans="1:11" hidden="1" x14ac:dyDescent="0.15">
      <c r="A37" s="147">
        <v>36</v>
      </c>
      <c r="B37" s="147">
        <v>1</v>
      </c>
      <c r="C37" s="147">
        <v>36</v>
      </c>
      <c r="D37" s="146" t="str">
        <f>填表!S39</f>
        <v>{{4040,4}|{4018,4}|{4004,4}}</v>
      </c>
      <c r="E37" s="147" t="s">
        <v>742</v>
      </c>
      <c r="F37" s="147">
        <v>7036</v>
      </c>
      <c r="G37" s="142"/>
      <c r="H37" s="142"/>
      <c r="I37" s="1" t="s">
        <v>313</v>
      </c>
      <c r="J37" s="1" t="s">
        <v>314</v>
      </c>
      <c r="K37" s="1" t="s">
        <v>304</v>
      </c>
    </row>
    <row r="38" spans="1:11" hidden="1" x14ac:dyDescent="0.15">
      <c r="A38" s="145">
        <v>37</v>
      </c>
      <c r="B38" s="145">
        <v>1</v>
      </c>
      <c r="C38" s="145">
        <v>37</v>
      </c>
      <c r="D38" s="146" t="str">
        <f>填表!S40</f>
        <v>{{4025,4}|{4017,4}|{4015,4}}</v>
      </c>
      <c r="E38" s="145" t="s">
        <v>743</v>
      </c>
      <c r="F38" s="145">
        <v>7037</v>
      </c>
      <c r="G38" s="142"/>
      <c r="H38" s="142"/>
      <c r="I38" s="1" t="s">
        <v>316</v>
      </c>
      <c r="J38" s="1" t="s">
        <v>296</v>
      </c>
      <c r="K38" s="1" t="s">
        <v>315</v>
      </c>
    </row>
    <row r="39" spans="1:11" hidden="1" x14ac:dyDescent="0.15">
      <c r="A39" s="147">
        <v>38</v>
      </c>
      <c r="B39" s="147">
        <v>1</v>
      </c>
      <c r="C39" s="147">
        <v>38</v>
      </c>
      <c r="D39" s="146" t="str">
        <f>填表!S41</f>
        <v>{{4038,4}|{4018,4}|{4001,4}}</v>
      </c>
      <c r="E39" s="147" t="s">
        <v>744</v>
      </c>
      <c r="F39" s="147">
        <v>7038</v>
      </c>
      <c r="G39" s="142"/>
      <c r="H39" s="142"/>
      <c r="I39" s="1" t="s">
        <v>317</v>
      </c>
      <c r="J39" s="1" t="s">
        <v>314</v>
      </c>
      <c r="K39" s="1" t="s">
        <v>297</v>
      </c>
    </row>
    <row r="40" spans="1:11" hidden="1" x14ac:dyDescent="0.15">
      <c r="A40" s="145">
        <v>39</v>
      </c>
      <c r="B40" s="145">
        <v>1</v>
      </c>
      <c r="C40" s="145">
        <v>39</v>
      </c>
      <c r="D40" s="146" t="str">
        <f>填表!S42</f>
        <v>{{4035,4}|{4015,4}|{4009,4}}</v>
      </c>
      <c r="E40" s="145" t="s">
        <v>745</v>
      </c>
      <c r="F40" s="145">
        <v>7039</v>
      </c>
      <c r="G40" s="142"/>
      <c r="H40" s="142"/>
      <c r="I40" s="1" t="s">
        <v>318</v>
      </c>
      <c r="J40" s="1" t="s">
        <v>315</v>
      </c>
      <c r="K40" s="1" t="s">
        <v>308</v>
      </c>
    </row>
    <row r="41" spans="1:11" hidden="1" x14ac:dyDescent="0.15">
      <c r="A41" s="147">
        <v>40</v>
      </c>
      <c r="B41" s="147">
        <v>1</v>
      </c>
      <c r="C41" s="147">
        <v>40</v>
      </c>
      <c r="D41" s="146" t="str">
        <f>填表!S43</f>
        <v>{{4031,4}|{4017,4}|{4009,4}}</v>
      </c>
      <c r="E41" s="147" t="s">
        <v>746</v>
      </c>
      <c r="F41" s="147">
        <v>7040</v>
      </c>
      <c r="G41" s="142"/>
      <c r="H41" s="142"/>
      <c r="I41" s="1" t="s">
        <v>319</v>
      </c>
      <c r="J41" s="1" t="s">
        <v>296</v>
      </c>
      <c r="K41" s="1" t="s">
        <v>308</v>
      </c>
    </row>
    <row r="42" spans="1:11" hidden="1" x14ac:dyDescent="0.15">
      <c r="A42" s="145">
        <v>41</v>
      </c>
      <c r="B42" s="145">
        <v>1</v>
      </c>
      <c r="C42" s="145">
        <v>41</v>
      </c>
      <c r="D42" s="146" t="str">
        <f>填表!S44</f>
        <v>{{4021,4}|{4017,4}|{4001,4}}</v>
      </c>
      <c r="E42" s="145" t="s">
        <v>747</v>
      </c>
      <c r="F42" s="145">
        <v>7041</v>
      </c>
      <c r="G42" s="142"/>
      <c r="H42" s="142"/>
      <c r="I42" s="1" t="s">
        <v>307</v>
      </c>
      <c r="J42" s="1" t="s">
        <v>296</v>
      </c>
      <c r="K42" s="1" t="s">
        <v>297</v>
      </c>
    </row>
    <row r="43" spans="1:11" hidden="1" x14ac:dyDescent="0.15">
      <c r="A43" s="147">
        <v>42</v>
      </c>
      <c r="B43" s="147">
        <v>1</v>
      </c>
      <c r="C43" s="147">
        <v>42</v>
      </c>
      <c r="D43" s="146" t="str">
        <f>填表!S45</f>
        <v>{{4022,4}|{4021,4}|{4001,4}}</v>
      </c>
      <c r="E43" s="147" t="s">
        <v>748</v>
      </c>
      <c r="F43" s="147">
        <v>7042</v>
      </c>
      <c r="G43" s="142"/>
      <c r="H43" s="142"/>
      <c r="I43" s="1" t="s">
        <v>309</v>
      </c>
      <c r="J43" s="1" t="s">
        <v>307</v>
      </c>
      <c r="K43" s="1" t="s">
        <v>297</v>
      </c>
    </row>
    <row r="44" spans="1:11" hidden="1" x14ac:dyDescent="0.15">
      <c r="A44" s="145">
        <v>43</v>
      </c>
      <c r="B44" s="145">
        <v>1</v>
      </c>
      <c r="C44" s="145">
        <v>43</v>
      </c>
      <c r="D44" s="146" t="str">
        <f>填表!S46</f>
        <v>{{4034,4}|{4033,4}|{4014,4}}</v>
      </c>
      <c r="E44" s="145" t="s">
        <v>749</v>
      </c>
      <c r="F44" s="145">
        <v>7043</v>
      </c>
      <c r="G44" s="142"/>
      <c r="H44" s="142"/>
      <c r="I44" s="1" t="s">
        <v>306</v>
      </c>
      <c r="J44" s="1" t="s">
        <v>298</v>
      </c>
      <c r="K44" s="1" t="s">
        <v>321</v>
      </c>
    </row>
    <row r="45" spans="1:11" hidden="1" x14ac:dyDescent="0.15">
      <c r="A45" s="147">
        <v>44</v>
      </c>
      <c r="B45" s="147">
        <v>1</v>
      </c>
      <c r="C45" s="147">
        <v>44</v>
      </c>
      <c r="D45" s="146" t="str">
        <f>填表!S47</f>
        <v>{{4034,4}|{4030,4}}</v>
      </c>
      <c r="E45" s="147" t="s">
        <v>750</v>
      </c>
      <c r="F45" s="147">
        <v>7044</v>
      </c>
      <c r="G45" s="142"/>
      <c r="H45" s="142"/>
      <c r="I45" s="1" t="s">
        <v>306</v>
      </c>
      <c r="J45" s="1" t="s">
        <v>305</v>
      </c>
      <c r="K45" s="1">
        <v>0</v>
      </c>
    </row>
    <row r="46" spans="1:11" hidden="1" x14ac:dyDescent="0.15">
      <c r="A46" s="145">
        <v>45</v>
      </c>
      <c r="B46" s="145">
        <v>1</v>
      </c>
      <c r="C46" s="145">
        <v>45</v>
      </c>
      <c r="D46" s="146" t="str">
        <f>填表!S48</f>
        <v>{{4034,4}|{3008,4}|{3005,4}}</v>
      </c>
      <c r="E46" s="145" t="s">
        <v>751</v>
      </c>
      <c r="F46" s="145">
        <v>7045</v>
      </c>
      <c r="G46" s="142"/>
      <c r="H46" s="142"/>
      <c r="I46" s="1" t="s">
        <v>306</v>
      </c>
      <c r="J46" s="1" t="s">
        <v>282</v>
      </c>
      <c r="K46" s="1" t="s">
        <v>294</v>
      </c>
    </row>
    <row r="47" spans="1:11" hidden="1" x14ac:dyDescent="0.15">
      <c r="A47" s="147">
        <v>46</v>
      </c>
      <c r="B47" s="147">
        <v>1</v>
      </c>
      <c r="C47" s="147">
        <v>46</v>
      </c>
      <c r="D47" s="146" t="str">
        <f>填表!S49</f>
        <v>{{3021,3}|{3019,3}|{2017,3}}</v>
      </c>
      <c r="E47" s="147" t="s">
        <v>752</v>
      </c>
      <c r="F47" s="147">
        <v>7046</v>
      </c>
      <c r="G47" s="142"/>
      <c r="H47" s="142"/>
      <c r="I47" s="1" t="s">
        <v>255</v>
      </c>
      <c r="J47" s="1" t="s">
        <v>265</v>
      </c>
      <c r="K47" s="1" t="s">
        <v>248</v>
      </c>
    </row>
    <row r="48" spans="1:11" hidden="1" x14ac:dyDescent="0.15">
      <c r="A48" s="145">
        <v>47</v>
      </c>
      <c r="B48" s="145">
        <v>1</v>
      </c>
      <c r="C48" s="145">
        <v>47</v>
      </c>
      <c r="D48" s="146" t="str">
        <f>填表!S50</f>
        <v>{{3003,3}|{2008,3}|{2004,3}}</v>
      </c>
      <c r="E48" s="145" t="s">
        <v>753</v>
      </c>
      <c r="F48" s="145">
        <v>7047</v>
      </c>
      <c r="G48" s="142"/>
      <c r="H48" s="142"/>
      <c r="I48" s="1" t="s">
        <v>266</v>
      </c>
      <c r="J48" s="1" t="s">
        <v>252</v>
      </c>
      <c r="K48" s="1" t="s">
        <v>257</v>
      </c>
    </row>
    <row r="49" spans="1:11" hidden="1" x14ac:dyDescent="0.15">
      <c r="A49" s="147">
        <v>48</v>
      </c>
      <c r="B49" s="147">
        <v>1</v>
      </c>
      <c r="C49" s="147">
        <v>48</v>
      </c>
      <c r="D49" s="146" t="str">
        <f>填表!S51</f>
        <v>{{2013,3}|{2000,3}}</v>
      </c>
      <c r="E49" s="147" t="s">
        <v>754</v>
      </c>
      <c r="F49" s="147">
        <v>7048</v>
      </c>
      <c r="G49" s="142"/>
      <c r="H49" s="142"/>
      <c r="I49" s="1" t="s">
        <v>267</v>
      </c>
      <c r="J49" s="1" t="s">
        <v>253</v>
      </c>
      <c r="K49" s="1">
        <v>0</v>
      </c>
    </row>
    <row r="50" spans="1:11" hidden="1" x14ac:dyDescent="0.15">
      <c r="A50" s="145">
        <v>49</v>
      </c>
      <c r="B50" s="145">
        <v>1</v>
      </c>
      <c r="C50" s="145">
        <v>49</v>
      </c>
      <c r="D50" s="146" t="str">
        <f>填表!S52</f>
        <v>{{3001,3}|{2009,3}}</v>
      </c>
      <c r="E50" s="145" t="s">
        <v>755</v>
      </c>
      <c r="F50" s="145">
        <v>7049</v>
      </c>
      <c r="G50" s="142"/>
      <c r="H50" s="142"/>
      <c r="I50" s="1" t="s">
        <v>284</v>
      </c>
      <c r="J50" s="1" t="s">
        <v>269</v>
      </c>
      <c r="K50" s="1">
        <v>0</v>
      </c>
    </row>
    <row r="51" spans="1:11" hidden="1" x14ac:dyDescent="0.15">
      <c r="A51" s="147">
        <v>50</v>
      </c>
      <c r="B51" s="147">
        <v>1</v>
      </c>
      <c r="C51" s="147">
        <v>50</v>
      </c>
      <c r="D51" s="146" t="str">
        <f>填表!S53</f>
        <v>{{3016,3}|{3006,3}}</v>
      </c>
      <c r="E51" s="147" t="s">
        <v>756</v>
      </c>
      <c r="F51" s="147">
        <v>7050</v>
      </c>
      <c r="G51" s="142"/>
      <c r="H51" s="142"/>
      <c r="I51" s="1" t="s">
        <v>286</v>
      </c>
      <c r="J51" s="1" t="s">
        <v>271</v>
      </c>
      <c r="K51" s="1">
        <v>0</v>
      </c>
    </row>
    <row r="52" spans="1:11" hidden="1" x14ac:dyDescent="0.15">
      <c r="A52" s="145">
        <v>51</v>
      </c>
      <c r="B52" s="145">
        <v>1</v>
      </c>
      <c r="C52" s="145">
        <v>51</v>
      </c>
      <c r="D52" s="146" t="str">
        <f>填表!S54</f>
        <v>{{2015,3}|{2003,3}}</v>
      </c>
      <c r="E52" s="145" t="s">
        <v>757</v>
      </c>
      <c r="F52" s="145">
        <v>7051</v>
      </c>
      <c r="G52" s="142"/>
      <c r="H52" s="142"/>
      <c r="I52" s="1" t="s">
        <v>287</v>
      </c>
      <c r="J52" s="1" t="s">
        <v>273</v>
      </c>
      <c r="K52" s="1">
        <v>0</v>
      </c>
    </row>
    <row r="53" spans="1:11" hidden="1" x14ac:dyDescent="0.15">
      <c r="A53" s="147">
        <v>52</v>
      </c>
      <c r="B53" s="147">
        <v>1</v>
      </c>
      <c r="C53" s="147">
        <v>52</v>
      </c>
      <c r="D53" s="146" t="str">
        <f>填表!S55</f>
        <v>{{3012,3}|{2007,3}}</v>
      </c>
      <c r="E53" s="147" t="s">
        <v>758</v>
      </c>
      <c r="F53" s="147">
        <v>7052</v>
      </c>
      <c r="G53" s="142"/>
      <c r="H53" s="142"/>
      <c r="I53" s="1" t="s">
        <v>280</v>
      </c>
      <c r="J53" s="1" t="s">
        <v>289</v>
      </c>
      <c r="K53" s="1">
        <v>0</v>
      </c>
    </row>
    <row r="54" spans="1:11" hidden="1" x14ac:dyDescent="0.15">
      <c r="A54" s="145">
        <v>53</v>
      </c>
      <c r="B54" s="145">
        <v>1</v>
      </c>
      <c r="C54" s="145">
        <v>53</v>
      </c>
      <c r="D54" s="146" t="str">
        <f>填表!S56</f>
        <v>{{3020,3}|{3001,3}}</v>
      </c>
      <c r="E54" s="145" t="s">
        <v>759</v>
      </c>
      <c r="F54" s="145">
        <v>7053</v>
      </c>
      <c r="G54" s="142"/>
      <c r="H54" s="142"/>
      <c r="I54" s="1" t="s">
        <v>290</v>
      </c>
      <c r="J54" s="1" t="s">
        <v>284</v>
      </c>
      <c r="K54" s="1">
        <v>0</v>
      </c>
    </row>
    <row r="55" spans="1:11" hidden="1" x14ac:dyDescent="0.15">
      <c r="A55" s="147">
        <v>54</v>
      </c>
      <c r="B55" s="147">
        <v>1</v>
      </c>
      <c r="C55" s="147">
        <v>54</v>
      </c>
      <c r="D55" s="146" t="str">
        <f>填表!S57</f>
        <v>{{2007,3}|{2006,3}}</v>
      </c>
      <c r="E55" s="147" t="s">
        <v>760</v>
      </c>
      <c r="F55" s="147">
        <v>7054</v>
      </c>
      <c r="G55" s="142"/>
      <c r="H55" s="142"/>
      <c r="I55" s="1" t="s">
        <v>289</v>
      </c>
      <c r="J55" s="1" t="s">
        <v>292</v>
      </c>
      <c r="K55" s="1">
        <v>0</v>
      </c>
    </row>
    <row r="56" spans="1:11" hidden="1" x14ac:dyDescent="0.15">
      <c r="A56" s="145">
        <v>55</v>
      </c>
      <c r="B56" s="145">
        <v>1</v>
      </c>
      <c r="C56" s="145">
        <v>55</v>
      </c>
      <c r="D56" s="146" t="str">
        <f>填表!S58</f>
        <v>{{3020,3}|{3005,3}}</v>
      </c>
      <c r="E56" s="145" t="s">
        <v>761</v>
      </c>
      <c r="F56" s="145">
        <v>7055</v>
      </c>
      <c r="G56" s="142"/>
      <c r="H56" s="142"/>
      <c r="I56" s="1" t="s">
        <v>290</v>
      </c>
      <c r="J56" s="1" t="s">
        <v>294</v>
      </c>
      <c r="K56" s="1">
        <v>0</v>
      </c>
    </row>
    <row r="57" spans="1:11" hidden="1" x14ac:dyDescent="0.15">
      <c r="A57" s="147">
        <v>56</v>
      </c>
      <c r="B57" s="147">
        <v>1</v>
      </c>
      <c r="C57" s="147">
        <v>56</v>
      </c>
      <c r="D57" s="146" t="str">
        <f>填表!S59</f>
        <v>{{3003,3}|{2017,3}}</v>
      </c>
      <c r="E57" s="147" t="s">
        <v>762</v>
      </c>
      <c r="F57" s="147">
        <v>7056</v>
      </c>
      <c r="G57" s="142"/>
      <c r="H57" s="142"/>
      <c r="I57" s="1" t="s">
        <v>266</v>
      </c>
      <c r="J57" s="1" t="s">
        <v>248</v>
      </c>
      <c r="K57" s="1">
        <v>0</v>
      </c>
    </row>
    <row r="58" spans="1:11" hidden="1" x14ac:dyDescent="0.15">
      <c r="A58" s="145">
        <v>57</v>
      </c>
      <c r="B58" s="145">
        <v>1</v>
      </c>
      <c r="C58" s="145">
        <v>57</v>
      </c>
      <c r="D58" s="146" t="str">
        <f>填表!S60</f>
        <v>{{2013,3}|{2008,3}}</v>
      </c>
      <c r="E58" s="145" t="s">
        <v>763</v>
      </c>
      <c r="F58" s="145">
        <v>7057</v>
      </c>
      <c r="G58" s="142"/>
      <c r="H58" s="142"/>
      <c r="I58" s="1" t="s">
        <v>267</v>
      </c>
      <c r="J58" s="1" t="s">
        <v>252</v>
      </c>
      <c r="K58" s="1">
        <v>0</v>
      </c>
    </row>
    <row r="59" spans="1:11" hidden="1" x14ac:dyDescent="0.15">
      <c r="A59" s="147">
        <v>58</v>
      </c>
      <c r="B59" s="147">
        <v>1</v>
      </c>
      <c r="C59" s="147">
        <v>58</v>
      </c>
      <c r="D59" s="146" t="str">
        <f>填表!S61</f>
        <v>{{3004,3}|{2000,3}}</v>
      </c>
      <c r="E59" s="147" t="s">
        <v>764</v>
      </c>
      <c r="F59" s="147">
        <v>7058</v>
      </c>
      <c r="G59" s="142"/>
      <c r="H59" s="142"/>
      <c r="I59" s="1" t="s">
        <v>268</v>
      </c>
      <c r="J59" s="1" t="s">
        <v>253</v>
      </c>
      <c r="K59" s="1">
        <v>0</v>
      </c>
    </row>
    <row r="60" spans="1:11" hidden="1" x14ac:dyDescent="0.15">
      <c r="A60" s="145">
        <v>59</v>
      </c>
      <c r="B60" s="145">
        <v>1</v>
      </c>
      <c r="C60" s="145">
        <v>59</v>
      </c>
      <c r="D60" s="146" t="str">
        <f>填表!S62</f>
        <v>{{3015,3}|{2009,3}}</v>
      </c>
      <c r="E60" s="145" t="s">
        <v>765</v>
      </c>
      <c r="F60" s="145">
        <v>7059</v>
      </c>
      <c r="G60" s="142"/>
      <c r="H60" s="142"/>
      <c r="I60" s="1" t="s">
        <v>254</v>
      </c>
      <c r="J60" s="1" t="s">
        <v>269</v>
      </c>
      <c r="K60" s="1">
        <v>0</v>
      </c>
    </row>
    <row r="61" spans="1:11" hidden="1" x14ac:dyDescent="0.15">
      <c r="A61" s="147">
        <v>60</v>
      </c>
      <c r="B61" s="147">
        <v>1</v>
      </c>
      <c r="C61" s="147">
        <v>60</v>
      </c>
      <c r="D61" s="146" t="str">
        <f>填表!S63</f>
        <v>{{3021,3}|{2016,3}}</v>
      </c>
      <c r="E61" s="147" t="s">
        <v>766</v>
      </c>
      <c r="F61" s="147">
        <v>7060</v>
      </c>
      <c r="G61" s="142"/>
      <c r="H61" s="142"/>
      <c r="I61" s="1" t="s">
        <v>255</v>
      </c>
      <c r="J61" s="1" t="s">
        <v>270</v>
      </c>
      <c r="K61" s="1">
        <v>0</v>
      </c>
    </row>
    <row r="62" spans="1:11" hidden="1" x14ac:dyDescent="0.15">
      <c r="A62" s="145">
        <v>61</v>
      </c>
      <c r="B62" s="145">
        <v>1</v>
      </c>
      <c r="C62" s="145">
        <v>61</v>
      </c>
      <c r="D62" s="146" t="str">
        <f>填表!S64</f>
        <v>{{3009,3}|{3006,3}}</v>
      </c>
      <c r="E62" s="145" t="s">
        <v>767</v>
      </c>
      <c r="F62" s="145">
        <v>7061</v>
      </c>
      <c r="G62" s="142"/>
      <c r="H62" s="142"/>
      <c r="I62" s="1" t="s">
        <v>256</v>
      </c>
      <c r="J62" s="1" t="s">
        <v>271</v>
      </c>
      <c r="K62" s="1">
        <v>0</v>
      </c>
    </row>
    <row r="63" spans="1:11" hidden="1" x14ac:dyDescent="0.15">
      <c r="A63" s="147">
        <v>62</v>
      </c>
      <c r="B63" s="147">
        <v>1</v>
      </c>
      <c r="C63" s="147">
        <v>62</v>
      </c>
      <c r="D63" s="146" t="str">
        <f>填表!S65</f>
        <v>{{3013,3}|{2004,3}}</v>
      </c>
      <c r="E63" s="147" t="s">
        <v>768</v>
      </c>
      <c r="F63" s="147">
        <v>7062</v>
      </c>
      <c r="G63" s="142"/>
      <c r="H63" s="142"/>
      <c r="I63" s="1" t="s">
        <v>272</v>
      </c>
      <c r="J63" s="1" t="s">
        <v>257</v>
      </c>
      <c r="K63" s="1">
        <v>0</v>
      </c>
    </row>
    <row r="64" spans="1:11" hidden="1" x14ac:dyDescent="0.15">
      <c r="A64" s="145">
        <v>63</v>
      </c>
      <c r="B64" s="145">
        <v>1</v>
      </c>
      <c r="C64" s="145">
        <v>63</v>
      </c>
      <c r="D64" s="146" t="str">
        <f>填表!S66</f>
        <v>{{3018,3}|{2003,3}}</v>
      </c>
      <c r="E64" s="145" t="s">
        <v>769</v>
      </c>
      <c r="F64" s="145">
        <v>7063</v>
      </c>
      <c r="G64" s="142"/>
      <c r="H64" s="142"/>
      <c r="I64" s="1" t="s">
        <v>258</v>
      </c>
      <c r="J64" s="1" t="s">
        <v>273</v>
      </c>
      <c r="K64" s="1">
        <v>0</v>
      </c>
    </row>
    <row r="65" spans="1:11" hidden="1" x14ac:dyDescent="0.15">
      <c r="A65" s="147">
        <v>64</v>
      </c>
      <c r="B65" s="147">
        <v>1</v>
      </c>
      <c r="C65" s="147">
        <v>64</v>
      </c>
      <c r="D65" s="146" t="str">
        <f>填表!S67</f>
        <v>{{3000,3}|{1017,3}}</v>
      </c>
      <c r="E65" s="147" t="s">
        <v>770</v>
      </c>
      <c r="F65" s="147">
        <v>7064</v>
      </c>
      <c r="G65" s="142"/>
      <c r="H65" s="142"/>
      <c r="I65" s="1" t="s">
        <v>274</v>
      </c>
      <c r="J65" s="1" t="s">
        <v>259</v>
      </c>
      <c r="K65" s="1">
        <v>0</v>
      </c>
    </row>
    <row r="66" spans="1:11" hidden="1" x14ac:dyDescent="0.15">
      <c r="A66" s="145">
        <v>65</v>
      </c>
      <c r="B66" s="145">
        <v>1</v>
      </c>
      <c r="C66" s="145">
        <v>65</v>
      </c>
      <c r="D66" s="146" t="str">
        <f>填表!S68</f>
        <v>{{3010,3}|{2011,3}}</v>
      </c>
      <c r="E66" s="145" t="s">
        <v>771</v>
      </c>
      <c r="F66" s="145">
        <v>7065</v>
      </c>
      <c r="G66" s="142"/>
      <c r="H66" s="142"/>
      <c r="I66" s="1" t="s">
        <v>275</v>
      </c>
      <c r="J66" s="1" t="s">
        <v>260</v>
      </c>
      <c r="K66" s="1">
        <v>0</v>
      </c>
    </row>
    <row r="67" spans="1:11" hidden="1" x14ac:dyDescent="0.15">
      <c r="A67" s="147">
        <v>66</v>
      </c>
      <c r="B67" s="147">
        <v>1</v>
      </c>
      <c r="C67" s="147">
        <v>66</v>
      </c>
      <c r="D67" s="146" t="str">
        <f>填表!S69</f>
        <v>{{3012,3}|{2005,3}}</v>
      </c>
      <c r="E67" s="147" t="s">
        <v>772</v>
      </c>
      <c r="F67" s="147">
        <v>7066</v>
      </c>
      <c r="G67" s="142"/>
      <c r="H67" s="142"/>
      <c r="I67" s="1" t="s">
        <v>280</v>
      </c>
      <c r="J67" s="1" t="s">
        <v>261</v>
      </c>
      <c r="K67" s="1">
        <v>0</v>
      </c>
    </row>
    <row r="68" spans="1:11" hidden="1" x14ac:dyDescent="0.15">
      <c r="A68" s="145">
        <v>67</v>
      </c>
      <c r="B68" s="145">
        <v>1</v>
      </c>
      <c r="C68" s="145">
        <v>67</v>
      </c>
      <c r="D68" s="146" t="str">
        <f>填表!S70</f>
        <v>{{3018,3}|{2010,3}}</v>
      </c>
      <c r="E68" s="145" t="s">
        <v>773</v>
      </c>
      <c r="F68" s="145">
        <v>7067</v>
      </c>
      <c r="G68" s="142"/>
      <c r="H68" s="142"/>
      <c r="I68" s="1" t="s">
        <v>258</v>
      </c>
      <c r="J68" s="1" t="s">
        <v>262</v>
      </c>
      <c r="K68" s="1">
        <v>0</v>
      </c>
    </row>
    <row r="69" spans="1:11" hidden="1" x14ac:dyDescent="0.15">
      <c r="A69" s="147">
        <v>68</v>
      </c>
      <c r="B69" s="147">
        <v>1</v>
      </c>
      <c r="C69" s="147">
        <v>68</v>
      </c>
      <c r="D69" s="146" t="str">
        <f>填表!S71</f>
        <v>{{3017,3}|{1017,3}}</v>
      </c>
      <c r="E69" s="147" t="s">
        <v>774</v>
      </c>
      <c r="F69" s="147">
        <v>7068</v>
      </c>
      <c r="G69" s="142"/>
      <c r="H69" s="142"/>
      <c r="I69" s="1" t="s">
        <v>263</v>
      </c>
      <c r="J69" s="1" t="s">
        <v>259</v>
      </c>
      <c r="K69" s="1">
        <v>0</v>
      </c>
    </row>
    <row r="70" spans="1:11" hidden="1" x14ac:dyDescent="0.15">
      <c r="A70" s="145">
        <v>69</v>
      </c>
      <c r="B70" s="145">
        <v>1</v>
      </c>
      <c r="C70" s="145">
        <v>69</v>
      </c>
      <c r="D70" s="146" t="str">
        <f>填表!S72</f>
        <v>{{2012,3}|{2011,3}}</v>
      </c>
      <c r="E70" s="145" t="s">
        <v>775</v>
      </c>
      <c r="F70" s="145">
        <v>7069</v>
      </c>
      <c r="G70" s="142"/>
      <c r="H70" s="142"/>
      <c r="I70" s="1" t="s">
        <v>264</v>
      </c>
      <c r="J70" s="1" t="s">
        <v>260</v>
      </c>
      <c r="K70" s="1">
        <v>0</v>
      </c>
    </row>
    <row r="71" spans="1:11" hidden="1" x14ac:dyDescent="0.15">
      <c r="A71" s="147">
        <v>70</v>
      </c>
      <c r="B71" s="147">
        <v>1</v>
      </c>
      <c r="C71" s="147">
        <v>70</v>
      </c>
      <c r="D71" s="146" t="str">
        <f>填表!S73</f>
        <v>{{4024,4}|{4027,4}}</v>
      </c>
      <c r="E71" s="147" t="s">
        <v>776</v>
      </c>
      <c r="F71" s="147">
        <v>7070</v>
      </c>
      <c r="G71" s="142"/>
      <c r="H71" s="142"/>
      <c r="I71" s="1" t="s">
        <v>299</v>
      </c>
      <c r="J71" s="1" t="s">
        <v>310</v>
      </c>
      <c r="K71" s="1">
        <v>0</v>
      </c>
    </row>
    <row r="72" spans="1:11" x14ac:dyDescent="0.15">
      <c r="A72" s="145">
        <v>71</v>
      </c>
      <c r="B72" s="145">
        <v>2</v>
      </c>
      <c r="C72" s="145">
        <v>1</v>
      </c>
      <c r="D72" s="146" t="str">
        <f>填表!S74</f>
        <v>{{4033,5}|{4025,5}|{4024,5}}</v>
      </c>
      <c r="E72" s="145" t="s">
        <v>1317</v>
      </c>
      <c r="F72" s="145">
        <v>7071</v>
      </c>
      <c r="G72" s="142"/>
      <c r="H72" s="142"/>
      <c r="I72" s="142" t="s">
        <v>298</v>
      </c>
      <c r="J72" s="142" t="s">
        <v>316</v>
      </c>
      <c r="K72" s="142" t="s">
        <v>299</v>
      </c>
    </row>
    <row r="73" spans="1:11" x14ac:dyDescent="0.15">
      <c r="A73" s="147">
        <v>72</v>
      </c>
      <c r="B73" s="147">
        <v>2</v>
      </c>
      <c r="C73" s="147">
        <v>2</v>
      </c>
      <c r="D73" s="146" t="str">
        <f>填表!S75</f>
        <v>{{4032,5}|{4028,5}|{4022,5}}</v>
      </c>
      <c r="E73" s="147" t="s">
        <v>1318</v>
      </c>
      <c r="F73" s="147">
        <v>7072</v>
      </c>
      <c r="G73" s="142"/>
      <c r="H73" s="142"/>
      <c r="I73" s="142" t="s">
        <v>323</v>
      </c>
      <c r="J73" s="142" t="s">
        <v>322</v>
      </c>
      <c r="K73" s="142" t="s">
        <v>309</v>
      </c>
    </row>
    <row r="74" spans="1:11" x14ac:dyDescent="0.15">
      <c r="A74" s="145">
        <v>73</v>
      </c>
      <c r="B74" s="145">
        <v>2</v>
      </c>
      <c r="C74" s="145">
        <v>3</v>
      </c>
      <c r="D74" s="146" t="str">
        <f>填表!S76</f>
        <v>{{4041,5}|{4037,5}|{4032,5}}</v>
      </c>
      <c r="E74" s="145" t="s">
        <v>1404</v>
      </c>
      <c r="F74" s="145">
        <v>7073</v>
      </c>
      <c r="G74" s="142"/>
      <c r="H74" s="142"/>
      <c r="I74" s="142" t="s">
        <v>330</v>
      </c>
      <c r="J74" s="142" t="s">
        <v>328</v>
      </c>
      <c r="K74" s="142" t="s">
        <v>323</v>
      </c>
    </row>
    <row r="75" spans="1:11" x14ac:dyDescent="0.15">
      <c r="A75" s="147">
        <v>74</v>
      </c>
      <c r="B75" s="147">
        <v>2</v>
      </c>
      <c r="C75" s="147">
        <v>4</v>
      </c>
      <c r="D75" s="146" t="str">
        <f>填表!S77</f>
        <v>{{4042,5}|{4037,5}|{4007,5}}</v>
      </c>
      <c r="E75" s="147" t="s">
        <v>1405</v>
      </c>
      <c r="F75" s="147">
        <v>7074</v>
      </c>
      <c r="G75" s="142"/>
      <c r="H75" s="142"/>
      <c r="I75" s="142" t="s">
        <v>331</v>
      </c>
      <c r="J75" s="142" t="s">
        <v>328</v>
      </c>
      <c r="K75" s="142" t="s">
        <v>326</v>
      </c>
    </row>
    <row r="76" spans="1:11" x14ac:dyDescent="0.15">
      <c r="A76" s="145">
        <v>75</v>
      </c>
      <c r="B76" s="145">
        <v>2</v>
      </c>
      <c r="C76" s="145">
        <v>5</v>
      </c>
      <c r="D76" s="146" t="str">
        <f>填表!S78</f>
        <v>{{4039,5}|{4037,5}|{4026,5}}</v>
      </c>
      <c r="E76" s="145" t="s">
        <v>1406</v>
      </c>
      <c r="F76" s="145">
        <v>7075</v>
      </c>
      <c r="G76" s="142"/>
      <c r="H76" s="142"/>
      <c r="I76" s="142" t="s">
        <v>327</v>
      </c>
      <c r="J76" s="142" t="s">
        <v>328</v>
      </c>
      <c r="K76" s="142" t="s">
        <v>329</v>
      </c>
    </row>
    <row r="77" spans="1:11" x14ac:dyDescent="0.15">
      <c r="A77" s="147">
        <v>76</v>
      </c>
      <c r="B77" s="147">
        <v>2</v>
      </c>
      <c r="C77" s="147">
        <v>6</v>
      </c>
      <c r="D77" s="146" t="str">
        <f>填表!S79</f>
        <v>{{4039,5}|{4032,5}|{4005,5}}</v>
      </c>
      <c r="E77" s="151" t="s">
        <v>1407</v>
      </c>
      <c r="F77" s="151">
        <v>7076</v>
      </c>
      <c r="G77" s="149"/>
      <c r="H77" s="149"/>
      <c r="I77" s="149" t="s">
        <v>327</v>
      </c>
      <c r="J77" s="149" t="s">
        <v>323</v>
      </c>
      <c r="K77" s="149" t="s">
        <v>311</v>
      </c>
    </row>
    <row r="78" spans="1:11" x14ac:dyDescent="0.15">
      <c r="A78" s="145">
        <v>77</v>
      </c>
      <c r="B78" s="145">
        <v>2</v>
      </c>
      <c r="C78" s="145">
        <v>7</v>
      </c>
      <c r="D78" s="146" t="str">
        <f>填表!S80</f>
        <v>{{4040,5}|{4039,5}|{4038,5}}</v>
      </c>
      <c r="E78" s="145" t="s">
        <v>1408</v>
      </c>
      <c r="F78" s="145">
        <v>7077</v>
      </c>
      <c r="G78" s="142"/>
      <c r="H78" s="142"/>
      <c r="I78" s="142" t="s">
        <v>313</v>
      </c>
      <c r="J78" s="142" t="s">
        <v>327</v>
      </c>
      <c r="K78" s="142" t="s">
        <v>317</v>
      </c>
    </row>
    <row r="79" spans="1:11" x14ac:dyDescent="0.15">
      <c r="A79" s="147">
        <v>78</v>
      </c>
      <c r="B79" s="147">
        <v>2</v>
      </c>
      <c r="C79" s="147">
        <v>8</v>
      </c>
      <c r="D79" s="146" t="str">
        <f>填表!S81</f>
        <v>{{4023,5}|{4016,5}|{4004,5}}</v>
      </c>
      <c r="E79" s="147" t="s">
        <v>1409</v>
      </c>
      <c r="F79" s="147">
        <v>7078</v>
      </c>
      <c r="G79" s="142"/>
      <c r="H79" s="142"/>
      <c r="I79" s="142" t="s">
        <v>301</v>
      </c>
      <c r="J79" s="142" t="s">
        <v>302</v>
      </c>
      <c r="K79" s="142" t="s">
        <v>304</v>
      </c>
    </row>
    <row r="80" spans="1:11" x14ac:dyDescent="0.15">
      <c r="A80" s="145">
        <v>79</v>
      </c>
      <c r="B80" s="145">
        <v>2</v>
      </c>
      <c r="C80" s="145">
        <v>9</v>
      </c>
      <c r="D80" s="146" t="str">
        <f>填表!S82</f>
        <v>{{4000,5}|{2016,5}}</v>
      </c>
      <c r="E80" s="145" t="s">
        <v>1410</v>
      </c>
      <c r="F80" s="145">
        <v>7079</v>
      </c>
      <c r="G80" s="142"/>
      <c r="H80" s="149"/>
      <c r="I80" s="149" t="s">
        <v>303</v>
      </c>
      <c r="J80" s="149" t="s">
        <v>270</v>
      </c>
      <c r="K80" s="149">
        <v>0</v>
      </c>
    </row>
    <row r="81" spans="1:11" x14ac:dyDescent="0.15">
      <c r="A81" s="147">
        <v>80</v>
      </c>
      <c r="B81" s="147">
        <v>2</v>
      </c>
      <c r="C81" s="147">
        <v>10</v>
      </c>
      <c r="D81" s="146" t="str">
        <f>填表!S83</f>
        <v>{{4036,5}|{4027,5}|{4007,5}}</v>
      </c>
      <c r="E81" s="147" t="s">
        <v>1411</v>
      </c>
      <c r="F81" s="147">
        <v>7080</v>
      </c>
      <c r="G81" s="142"/>
      <c r="H81" s="142"/>
      <c r="I81" s="142" t="s">
        <v>325</v>
      </c>
      <c r="J81" s="142" t="s">
        <v>310</v>
      </c>
      <c r="K81" s="142" t="s">
        <v>326</v>
      </c>
    </row>
    <row r="82" spans="1:11" x14ac:dyDescent="0.15">
      <c r="A82" s="145">
        <v>81</v>
      </c>
      <c r="B82" s="145">
        <v>2</v>
      </c>
      <c r="C82" s="145">
        <v>11</v>
      </c>
      <c r="D82" s="146" t="str">
        <f>填表!S84</f>
        <v>{{4038,5}|{4025,5}|{4002,5}}</v>
      </c>
      <c r="E82" s="145" t="s">
        <v>1412</v>
      </c>
      <c r="F82" s="145">
        <v>7081</v>
      </c>
      <c r="G82" s="142"/>
      <c r="H82" s="142"/>
      <c r="I82" s="142" t="s">
        <v>317</v>
      </c>
      <c r="J82" s="142" t="s">
        <v>316</v>
      </c>
      <c r="K82" s="142" t="s">
        <v>300</v>
      </c>
    </row>
    <row r="83" spans="1:11" x14ac:dyDescent="0.15">
      <c r="A83" s="147">
        <v>82</v>
      </c>
      <c r="B83" s="147">
        <v>2</v>
      </c>
      <c r="C83" s="147">
        <v>12</v>
      </c>
      <c r="D83" s="146" t="str">
        <f>填表!S85</f>
        <v>{{4030,5}|{3008,5}}</v>
      </c>
      <c r="E83" s="147" t="s">
        <v>1413</v>
      </c>
      <c r="F83" s="147">
        <v>7082</v>
      </c>
      <c r="G83" s="142"/>
      <c r="H83" s="142"/>
      <c r="I83" s="142" t="s">
        <v>305</v>
      </c>
      <c r="J83" s="142" t="s">
        <v>282</v>
      </c>
      <c r="K83" s="142">
        <v>0</v>
      </c>
    </row>
    <row r="84" spans="1:11" x14ac:dyDescent="0.15">
      <c r="A84" s="145">
        <v>83</v>
      </c>
      <c r="B84" s="145">
        <v>2</v>
      </c>
      <c r="C84" s="145">
        <v>13</v>
      </c>
      <c r="D84" s="146" t="str">
        <f>填表!S86</f>
        <v>{{4031,5}|{4028,5}}</v>
      </c>
      <c r="E84" s="145" t="s">
        <v>1414</v>
      </c>
      <c r="F84" s="145">
        <v>7083</v>
      </c>
      <c r="G84" s="142"/>
      <c r="H84" s="142"/>
      <c r="I84" s="142" t="s">
        <v>319</v>
      </c>
      <c r="J84" s="142" t="s">
        <v>322</v>
      </c>
      <c r="K84" s="142">
        <v>0</v>
      </c>
    </row>
    <row r="85" spans="1:11" x14ac:dyDescent="0.15">
      <c r="A85" s="147">
        <v>84</v>
      </c>
      <c r="B85" s="147">
        <v>2</v>
      </c>
      <c r="C85" s="147">
        <v>14</v>
      </c>
      <c r="D85" s="146" t="str">
        <f>填表!S87</f>
        <v>{{4022,5}|{3010,5}}</v>
      </c>
      <c r="E85" s="147" t="s">
        <v>1415</v>
      </c>
      <c r="F85" s="147">
        <v>7084</v>
      </c>
      <c r="G85" s="142"/>
      <c r="H85" s="142"/>
      <c r="I85" s="142" t="s">
        <v>309</v>
      </c>
      <c r="J85" s="142" t="s">
        <v>275</v>
      </c>
      <c r="K85" s="142">
        <v>0</v>
      </c>
    </row>
    <row r="86" spans="1:11" x14ac:dyDescent="0.15">
      <c r="A86" s="145">
        <v>85</v>
      </c>
      <c r="B86" s="145">
        <v>2</v>
      </c>
      <c r="C86" s="145">
        <v>15</v>
      </c>
      <c r="D86" s="146" t="str">
        <f>填表!S88</f>
        <v>{{4033,5}|{4030,5}|{4021,5}}</v>
      </c>
      <c r="E86" s="145" t="s">
        <v>1416</v>
      </c>
      <c r="F86" s="145">
        <v>7085</v>
      </c>
      <c r="G86" s="142"/>
      <c r="H86" s="142"/>
      <c r="I86" s="142" t="s">
        <v>298</v>
      </c>
      <c r="J86" s="142" t="s">
        <v>305</v>
      </c>
      <c r="K86" s="142" t="s">
        <v>307</v>
      </c>
    </row>
    <row r="87" spans="1:11" x14ac:dyDescent="0.15">
      <c r="A87" s="147">
        <v>86</v>
      </c>
      <c r="B87" s="147">
        <v>2</v>
      </c>
      <c r="C87" s="147">
        <v>16</v>
      </c>
      <c r="D87" s="146" t="str">
        <f>填表!S89</f>
        <v>{{4035,5}|{4026,5}|{4019,5}}</v>
      </c>
      <c r="E87" s="147" t="s">
        <v>1417</v>
      </c>
      <c r="F87" s="147">
        <v>7086</v>
      </c>
      <c r="G87" s="142"/>
      <c r="H87" s="142"/>
      <c r="I87" s="142" t="s">
        <v>318</v>
      </c>
      <c r="J87" s="142" t="s">
        <v>329</v>
      </c>
      <c r="K87" s="142" t="s">
        <v>324</v>
      </c>
    </row>
    <row r="88" spans="1:11" x14ac:dyDescent="0.15">
      <c r="A88" s="145">
        <v>87</v>
      </c>
      <c r="B88" s="145">
        <v>2</v>
      </c>
      <c r="C88" s="145">
        <v>17</v>
      </c>
      <c r="D88" s="146" t="str">
        <f>填表!S90</f>
        <v>{{4019,5}|{4012,5}}</v>
      </c>
      <c r="E88" s="145" t="s">
        <v>1418</v>
      </c>
      <c r="F88" s="145">
        <v>7087</v>
      </c>
      <c r="G88" s="142"/>
      <c r="H88" s="142"/>
      <c r="I88" s="142" t="s">
        <v>324</v>
      </c>
      <c r="J88" s="142" t="s">
        <v>312</v>
      </c>
      <c r="K88" s="142">
        <v>0</v>
      </c>
    </row>
    <row r="89" spans="1:11" x14ac:dyDescent="0.15">
      <c r="A89" s="147">
        <v>88</v>
      </c>
      <c r="B89" s="147">
        <v>2</v>
      </c>
      <c r="C89" s="147">
        <v>18</v>
      </c>
      <c r="D89" s="146" t="str">
        <f>填表!S91</f>
        <v>{{4036,5}|{4014,5}}</v>
      </c>
      <c r="E89" s="147" t="s">
        <v>1419</v>
      </c>
      <c r="F89" s="147">
        <v>7088</v>
      </c>
      <c r="G89" s="142"/>
      <c r="H89" s="142"/>
      <c r="I89" s="142" t="s">
        <v>325</v>
      </c>
      <c r="J89" s="142" t="s">
        <v>321</v>
      </c>
      <c r="K89" s="142">
        <v>0</v>
      </c>
    </row>
    <row r="90" spans="1:11" x14ac:dyDescent="0.15">
      <c r="A90" s="145">
        <v>89</v>
      </c>
      <c r="B90" s="145">
        <v>2</v>
      </c>
      <c r="C90" s="145">
        <v>19</v>
      </c>
      <c r="D90" s="146" t="str">
        <f>填表!S92</f>
        <v>{{3015,4}|{3013,4}}</v>
      </c>
      <c r="E90" s="145" t="s">
        <v>1420</v>
      </c>
      <c r="F90" s="145">
        <v>7089</v>
      </c>
      <c r="G90" s="142"/>
      <c r="H90" s="142"/>
      <c r="I90" s="142" t="s">
        <v>254</v>
      </c>
      <c r="J90" s="142" t="s">
        <v>272</v>
      </c>
      <c r="K90" s="142">
        <v>0</v>
      </c>
    </row>
    <row r="91" spans="1:11" x14ac:dyDescent="0.15">
      <c r="A91" s="147">
        <v>90</v>
      </c>
      <c r="B91" s="147">
        <v>2</v>
      </c>
      <c r="C91" s="147">
        <v>20</v>
      </c>
      <c r="D91" s="146" t="str">
        <f>填表!S93</f>
        <v>{{3000,4}|{2006,4}}</v>
      </c>
      <c r="E91" s="147" t="s">
        <v>1421</v>
      </c>
      <c r="F91" s="147">
        <v>7090</v>
      </c>
      <c r="G91" s="142"/>
      <c r="H91" s="142"/>
      <c r="I91" s="142" t="s">
        <v>274</v>
      </c>
      <c r="J91" s="142" t="s">
        <v>292</v>
      </c>
      <c r="K91" s="142">
        <v>0</v>
      </c>
    </row>
    <row r="92" spans="1:11" x14ac:dyDescent="0.15">
      <c r="A92" s="145">
        <v>91</v>
      </c>
      <c r="B92" s="145">
        <v>2</v>
      </c>
      <c r="C92" s="145">
        <v>21</v>
      </c>
      <c r="D92" s="146" t="str">
        <f>填表!S94</f>
        <v>{{3009,4}|{3004,4}|{2010,4}}</v>
      </c>
      <c r="E92" s="145" t="s">
        <v>1422</v>
      </c>
      <c r="F92" s="145">
        <v>7091</v>
      </c>
      <c r="G92" s="142"/>
      <c r="H92" s="142"/>
      <c r="I92" s="142" t="s">
        <v>256</v>
      </c>
      <c r="J92" s="142" t="s">
        <v>268</v>
      </c>
      <c r="K92" s="142" t="s">
        <v>262</v>
      </c>
    </row>
    <row r="93" spans="1:11" x14ac:dyDescent="0.15">
      <c r="A93" s="147">
        <v>92</v>
      </c>
      <c r="B93" s="147">
        <v>2</v>
      </c>
      <c r="C93" s="147">
        <v>22</v>
      </c>
      <c r="D93" s="146" t="str">
        <f>填表!S95</f>
        <v>{{2015,4}|{2012,4}}</v>
      </c>
      <c r="E93" s="147" t="s">
        <v>1423</v>
      </c>
      <c r="F93" s="147">
        <v>7092</v>
      </c>
      <c r="G93" s="142"/>
      <c r="H93" s="142"/>
      <c r="I93" s="142" t="s">
        <v>287</v>
      </c>
      <c r="J93" s="142" t="s">
        <v>264</v>
      </c>
      <c r="K93" s="142">
        <v>0</v>
      </c>
    </row>
    <row r="94" spans="1:11" x14ac:dyDescent="0.15">
      <c r="A94" s="145">
        <v>93</v>
      </c>
      <c r="B94" s="145">
        <v>2</v>
      </c>
      <c r="C94" s="145">
        <v>23</v>
      </c>
      <c r="D94" s="146" t="str">
        <f>填表!S96</f>
        <v>{{3017,4}|{3016,4}}</v>
      </c>
      <c r="E94" s="145" t="s">
        <v>1424</v>
      </c>
      <c r="F94" s="145">
        <v>7093</v>
      </c>
      <c r="G94" s="142"/>
      <c r="H94" s="142"/>
      <c r="I94" s="142" t="s">
        <v>263</v>
      </c>
      <c r="J94" s="142" t="s">
        <v>286</v>
      </c>
      <c r="K94" s="142">
        <v>0</v>
      </c>
    </row>
    <row r="95" spans="1:11" x14ac:dyDescent="0.15">
      <c r="A95" s="147">
        <v>94</v>
      </c>
      <c r="B95" s="147">
        <v>2</v>
      </c>
      <c r="C95" s="147">
        <v>24</v>
      </c>
      <c r="D95" s="146" t="str">
        <f>填表!S97</f>
        <v>{{4041,5}|{4024,5}|{4019,5}}</v>
      </c>
      <c r="E95" s="147" t="s">
        <v>781</v>
      </c>
      <c r="F95" s="147">
        <v>7094</v>
      </c>
      <c r="G95" s="142"/>
      <c r="H95" s="142"/>
      <c r="I95" s="142" t="s">
        <v>330</v>
      </c>
      <c r="J95" s="142" t="s">
        <v>299</v>
      </c>
      <c r="K95" s="142" t="s">
        <v>324</v>
      </c>
    </row>
    <row r="96" spans="1:11" x14ac:dyDescent="0.15">
      <c r="A96" s="145">
        <v>95</v>
      </c>
      <c r="B96" s="145">
        <v>2</v>
      </c>
      <c r="C96" s="145">
        <v>25</v>
      </c>
      <c r="D96" s="146" t="str">
        <f>填表!S98</f>
        <v>{{4042,5}|{4036,5}|{4002,5}}</v>
      </c>
      <c r="E96" s="145" t="s">
        <v>782</v>
      </c>
      <c r="F96" s="145">
        <v>7095</v>
      </c>
      <c r="G96" s="142"/>
      <c r="H96" s="142"/>
      <c r="I96" s="142" t="s">
        <v>331</v>
      </c>
      <c r="J96" s="142" t="s">
        <v>325</v>
      </c>
      <c r="K96" s="142" t="s">
        <v>300</v>
      </c>
    </row>
    <row r="97" spans="1:11" x14ac:dyDescent="0.15">
      <c r="A97" s="147">
        <v>96</v>
      </c>
      <c r="B97" s="147">
        <v>2</v>
      </c>
      <c r="C97" s="147">
        <v>26</v>
      </c>
      <c r="D97" s="146" t="str">
        <f>填表!S99</f>
        <v>{{4041,5}|{4023,5}|{4007,5}}</v>
      </c>
      <c r="E97" s="147" t="s">
        <v>783</v>
      </c>
      <c r="F97" s="147">
        <v>7096</v>
      </c>
      <c r="G97" s="142"/>
      <c r="H97" s="142"/>
      <c r="I97" s="142" t="s">
        <v>330</v>
      </c>
      <c r="J97" s="142" t="s">
        <v>301</v>
      </c>
      <c r="K97" s="142" t="s">
        <v>326</v>
      </c>
    </row>
    <row r="98" spans="1:11" x14ac:dyDescent="0.15">
      <c r="A98" s="145">
        <v>97</v>
      </c>
      <c r="B98" s="145">
        <v>2</v>
      </c>
      <c r="C98" s="145">
        <v>27</v>
      </c>
      <c r="D98" s="146" t="str">
        <f>填表!S100</f>
        <v>{{4042,5}|{4035,5}|{4016,5}}</v>
      </c>
      <c r="E98" s="145" t="s">
        <v>784</v>
      </c>
      <c r="F98" s="145">
        <v>7097</v>
      </c>
      <c r="G98" s="142"/>
      <c r="H98" s="142"/>
      <c r="I98" s="142" t="s">
        <v>331</v>
      </c>
      <c r="J98" s="142" t="s">
        <v>318</v>
      </c>
      <c r="K98" s="142" t="s">
        <v>302</v>
      </c>
    </row>
    <row r="99" spans="1:11" x14ac:dyDescent="0.15">
      <c r="A99" s="147">
        <v>98</v>
      </c>
      <c r="B99" s="147">
        <v>2</v>
      </c>
      <c r="C99" s="147">
        <v>28</v>
      </c>
      <c r="D99" s="146" t="str">
        <f>填表!S101</f>
        <v>{{4031,5}|{4026,5}|{4000,5}}</v>
      </c>
      <c r="E99" s="147" t="s">
        <v>785</v>
      </c>
      <c r="F99" s="147">
        <v>7098</v>
      </c>
      <c r="G99" s="142"/>
      <c r="H99" s="142"/>
      <c r="I99" s="142" t="s">
        <v>319</v>
      </c>
      <c r="J99" s="142" t="s">
        <v>329</v>
      </c>
      <c r="K99" s="142" t="s">
        <v>303</v>
      </c>
    </row>
    <row r="100" spans="1:11" x14ac:dyDescent="0.15">
      <c r="A100" s="145">
        <v>99</v>
      </c>
      <c r="B100" s="145">
        <v>2</v>
      </c>
      <c r="C100" s="145">
        <v>29</v>
      </c>
      <c r="D100" s="146" t="str">
        <f>填表!S102</f>
        <v>{{4027,5}|{4014,5}|{4004,5}}</v>
      </c>
      <c r="E100" s="145" t="s">
        <v>786</v>
      </c>
      <c r="F100" s="145">
        <v>7099</v>
      </c>
      <c r="G100" s="142"/>
      <c r="H100" s="142"/>
      <c r="I100" s="142" t="s">
        <v>310</v>
      </c>
      <c r="J100" s="142" t="s">
        <v>321</v>
      </c>
      <c r="K100" s="142" t="s">
        <v>304</v>
      </c>
    </row>
    <row r="101" spans="1:11" x14ac:dyDescent="0.15">
      <c r="A101" s="147">
        <v>100</v>
      </c>
      <c r="B101" s="147">
        <v>2</v>
      </c>
      <c r="C101" s="147">
        <v>30</v>
      </c>
      <c r="D101" s="146" t="str">
        <f>填表!S103</f>
        <v>{{4028,5}|{4009,5}|{4005,5}}</v>
      </c>
      <c r="E101" s="147" t="s">
        <v>787</v>
      </c>
      <c r="F101" s="147">
        <v>7100</v>
      </c>
      <c r="G101" s="142"/>
      <c r="H101" s="142"/>
      <c r="I101" s="142" t="s">
        <v>322</v>
      </c>
      <c r="J101" s="142" t="s">
        <v>308</v>
      </c>
      <c r="K101" s="142" t="s">
        <v>311</v>
      </c>
    </row>
    <row r="102" spans="1:11" x14ac:dyDescent="0.15">
      <c r="A102" s="145">
        <v>101</v>
      </c>
      <c r="B102" s="145">
        <v>2</v>
      </c>
      <c r="C102" s="145">
        <v>31</v>
      </c>
      <c r="D102" s="146" t="str">
        <f>填表!S104</f>
        <v>{{4024,5}|{4012,5}|{4006,5}}</v>
      </c>
      <c r="E102" s="145" t="s">
        <v>788</v>
      </c>
      <c r="F102" s="145">
        <v>7101</v>
      </c>
      <c r="G102" s="142"/>
      <c r="H102" s="142"/>
      <c r="I102" s="142" t="s">
        <v>299</v>
      </c>
      <c r="J102" s="142" t="s">
        <v>312</v>
      </c>
      <c r="K102" s="142" t="s">
        <v>320</v>
      </c>
    </row>
    <row r="103" spans="1:11" x14ac:dyDescent="0.15">
      <c r="A103" s="147">
        <v>102</v>
      </c>
      <c r="B103" s="147">
        <v>2</v>
      </c>
      <c r="C103" s="147">
        <v>32</v>
      </c>
      <c r="D103" s="146" t="str">
        <f>填表!S105</f>
        <v>{{4040,5}|{4006,5}|{4002,5}}</v>
      </c>
      <c r="E103" s="147" t="s">
        <v>789</v>
      </c>
      <c r="F103" s="147">
        <v>7102</v>
      </c>
      <c r="G103" s="142"/>
      <c r="H103" s="142"/>
      <c r="I103" s="142" t="s">
        <v>313</v>
      </c>
      <c r="J103" s="142" t="s">
        <v>320</v>
      </c>
      <c r="K103" s="142" t="s">
        <v>300</v>
      </c>
    </row>
    <row r="104" spans="1:11" x14ac:dyDescent="0.15">
      <c r="A104" s="145">
        <v>103</v>
      </c>
      <c r="B104" s="145">
        <v>2</v>
      </c>
      <c r="C104" s="145">
        <v>33</v>
      </c>
      <c r="D104" s="146" t="str">
        <f>填表!S106</f>
        <v>{{4027,5}|{4023,5}|{4006,5}}</v>
      </c>
      <c r="E104" s="145" t="s">
        <v>790</v>
      </c>
      <c r="F104" s="145">
        <v>7103</v>
      </c>
      <c r="G104" s="142"/>
      <c r="H104" s="142"/>
      <c r="I104" s="142" t="s">
        <v>310</v>
      </c>
      <c r="J104" s="142" t="s">
        <v>301</v>
      </c>
      <c r="K104" s="142" t="s">
        <v>320</v>
      </c>
    </row>
    <row r="105" spans="1:11" x14ac:dyDescent="0.15">
      <c r="A105" s="147">
        <v>104</v>
      </c>
      <c r="B105" s="147">
        <v>2</v>
      </c>
      <c r="C105" s="147">
        <v>34</v>
      </c>
      <c r="D105" s="146" t="str">
        <f>填表!S107</f>
        <v>{{4018,5}|{4016,5}|{4005,5}}</v>
      </c>
      <c r="E105" s="147" t="s">
        <v>791</v>
      </c>
      <c r="F105" s="147">
        <v>7104</v>
      </c>
      <c r="G105" s="142"/>
      <c r="H105" s="142"/>
      <c r="I105" s="142" t="s">
        <v>314</v>
      </c>
      <c r="J105" s="142" t="s">
        <v>302</v>
      </c>
      <c r="K105" s="142" t="s">
        <v>311</v>
      </c>
    </row>
    <row r="106" spans="1:11" x14ac:dyDescent="0.15">
      <c r="A106" s="145">
        <v>105</v>
      </c>
      <c r="B106" s="145">
        <v>2</v>
      </c>
      <c r="C106" s="145">
        <v>35</v>
      </c>
      <c r="D106" s="146" t="str">
        <f>填表!S108</f>
        <v>{{4015,5}|{4012,5}|{4000,5}}</v>
      </c>
      <c r="E106" s="145" t="s">
        <v>792</v>
      </c>
      <c r="F106" s="145">
        <v>7105</v>
      </c>
      <c r="G106" s="142"/>
      <c r="H106" s="142"/>
      <c r="I106" s="142" t="s">
        <v>315</v>
      </c>
      <c r="J106" s="142" t="s">
        <v>312</v>
      </c>
      <c r="K106" s="142" t="s">
        <v>303</v>
      </c>
    </row>
    <row r="107" spans="1:11" x14ac:dyDescent="0.15">
      <c r="A107" s="147">
        <v>106</v>
      </c>
      <c r="B107" s="147">
        <v>2</v>
      </c>
      <c r="C107" s="147">
        <v>36</v>
      </c>
      <c r="D107" s="146" t="str">
        <f>填表!S109</f>
        <v>{{4040,5}|{4018,5}|{4004,5}}</v>
      </c>
      <c r="E107" s="147" t="s">
        <v>793</v>
      </c>
      <c r="F107" s="147">
        <v>7106</v>
      </c>
      <c r="G107" s="142"/>
      <c r="H107" s="142"/>
      <c r="I107" s="142" t="s">
        <v>313</v>
      </c>
      <c r="J107" s="142" t="s">
        <v>314</v>
      </c>
      <c r="K107" s="142" t="s">
        <v>304</v>
      </c>
    </row>
    <row r="108" spans="1:11" x14ac:dyDescent="0.15">
      <c r="A108" s="145">
        <v>107</v>
      </c>
      <c r="B108" s="145">
        <v>2</v>
      </c>
      <c r="C108" s="145">
        <v>37</v>
      </c>
      <c r="D108" s="146" t="str">
        <f>填表!S110</f>
        <v>{{4025,5}|{4017,5}|{4015,5}}</v>
      </c>
      <c r="E108" s="145" t="s">
        <v>794</v>
      </c>
      <c r="F108" s="145">
        <v>7107</v>
      </c>
      <c r="G108" s="142"/>
      <c r="H108" s="142"/>
      <c r="I108" s="142" t="s">
        <v>316</v>
      </c>
      <c r="J108" s="142" t="s">
        <v>296</v>
      </c>
      <c r="K108" s="142" t="s">
        <v>315</v>
      </c>
    </row>
    <row r="109" spans="1:11" x14ac:dyDescent="0.15">
      <c r="A109" s="147">
        <v>108</v>
      </c>
      <c r="B109" s="147">
        <v>2</v>
      </c>
      <c r="C109" s="147">
        <v>38</v>
      </c>
      <c r="D109" s="146" t="str">
        <f>填表!S111</f>
        <v>{{4038,5}|{4018,5}|{4001,5}}</v>
      </c>
      <c r="E109" s="147" t="s">
        <v>795</v>
      </c>
      <c r="F109" s="147">
        <v>7108</v>
      </c>
      <c r="G109" s="142"/>
      <c r="H109" s="142"/>
      <c r="I109" s="142" t="s">
        <v>317</v>
      </c>
      <c r="J109" s="142" t="s">
        <v>314</v>
      </c>
      <c r="K109" s="142" t="s">
        <v>297</v>
      </c>
    </row>
    <row r="110" spans="1:11" x14ac:dyDescent="0.15">
      <c r="A110" s="145">
        <v>109</v>
      </c>
      <c r="B110" s="145">
        <v>2</v>
      </c>
      <c r="C110" s="145">
        <v>39</v>
      </c>
      <c r="D110" s="146" t="str">
        <f>填表!S112</f>
        <v>{{4035,5}|{4015,5}|{4009,5}}</v>
      </c>
      <c r="E110" s="145" t="s">
        <v>796</v>
      </c>
      <c r="F110" s="145">
        <v>7109</v>
      </c>
      <c r="G110" s="142"/>
      <c r="H110" s="142"/>
      <c r="I110" s="142" t="s">
        <v>318</v>
      </c>
      <c r="J110" s="142" t="s">
        <v>315</v>
      </c>
      <c r="K110" s="142" t="s">
        <v>308</v>
      </c>
    </row>
    <row r="111" spans="1:11" x14ac:dyDescent="0.15">
      <c r="A111" s="147">
        <v>110</v>
      </c>
      <c r="B111" s="147">
        <v>2</v>
      </c>
      <c r="C111" s="147">
        <v>40</v>
      </c>
      <c r="D111" s="146" t="str">
        <f>填表!S113</f>
        <v>{{4031,5}|{4017,5}|{4009,5}}</v>
      </c>
      <c r="E111" s="147" t="s">
        <v>797</v>
      </c>
      <c r="F111" s="147">
        <v>7110</v>
      </c>
      <c r="G111" s="142"/>
      <c r="H111" s="142"/>
      <c r="I111" s="142" t="s">
        <v>319</v>
      </c>
      <c r="J111" s="142" t="s">
        <v>296</v>
      </c>
      <c r="K111" s="142" t="s">
        <v>308</v>
      </c>
    </row>
    <row r="112" spans="1:11" x14ac:dyDescent="0.15">
      <c r="A112" s="145">
        <v>111</v>
      </c>
      <c r="B112" s="145">
        <v>2</v>
      </c>
      <c r="C112" s="145">
        <v>41</v>
      </c>
      <c r="D112" s="146" t="str">
        <f>填表!S114</f>
        <v>{{4021,5}|{4017,5}|{4001,5}}</v>
      </c>
      <c r="E112" s="145" t="s">
        <v>798</v>
      </c>
      <c r="F112" s="145">
        <v>7111</v>
      </c>
      <c r="G112" s="142"/>
      <c r="H112" s="142"/>
      <c r="I112" s="142" t="s">
        <v>307</v>
      </c>
      <c r="J112" s="142" t="s">
        <v>296</v>
      </c>
      <c r="K112" s="142" t="s">
        <v>297</v>
      </c>
    </row>
    <row r="113" spans="1:11" x14ac:dyDescent="0.15">
      <c r="A113" s="147">
        <v>112</v>
      </c>
      <c r="B113" s="147">
        <v>2</v>
      </c>
      <c r="C113" s="147">
        <v>42</v>
      </c>
      <c r="D113" s="146" t="str">
        <f>填表!S115</f>
        <v>{{4022,5}|{4021,5}|{4001,5}}</v>
      </c>
      <c r="E113" s="147" t="s">
        <v>799</v>
      </c>
      <c r="F113" s="147">
        <v>7112</v>
      </c>
      <c r="G113" s="142"/>
      <c r="H113" s="142"/>
      <c r="I113" s="142" t="s">
        <v>309</v>
      </c>
      <c r="J113" s="142" t="s">
        <v>307</v>
      </c>
      <c r="K113" s="142" t="s">
        <v>297</v>
      </c>
    </row>
    <row r="114" spans="1:11" x14ac:dyDescent="0.15">
      <c r="A114" s="145">
        <v>113</v>
      </c>
      <c r="B114" s="145">
        <v>2</v>
      </c>
      <c r="C114" s="145">
        <v>43</v>
      </c>
      <c r="D114" s="146" t="str">
        <f>填表!S116</f>
        <v>{{4034,5}|{4033,5}|{4014,5}}</v>
      </c>
      <c r="E114" s="145" t="s">
        <v>800</v>
      </c>
      <c r="F114" s="145">
        <v>7113</v>
      </c>
      <c r="G114" s="142"/>
      <c r="H114" s="142"/>
      <c r="I114" s="142" t="s">
        <v>306</v>
      </c>
      <c r="J114" s="142" t="s">
        <v>298</v>
      </c>
      <c r="K114" s="142" t="s">
        <v>321</v>
      </c>
    </row>
    <row r="115" spans="1:11" x14ac:dyDescent="0.15">
      <c r="A115" s="147">
        <v>114</v>
      </c>
      <c r="B115" s="147">
        <v>2</v>
      </c>
      <c r="C115" s="147">
        <v>44</v>
      </c>
      <c r="D115" s="146" t="str">
        <f>填表!S117</f>
        <v>{{4034,5}|{4030,5}}</v>
      </c>
      <c r="E115" s="147" t="s">
        <v>801</v>
      </c>
      <c r="F115" s="147">
        <v>7114</v>
      </c>
      <c r="G115" s="142"/>
      <c r="H115" s="142"/>
      <c r="I115" s="142" t="s">
        <v>306</v>
      </c>
      <c r="J115" s="142" t="s">
        <v>305</v>
      </c>
      <c r="K115" s="142">
        <v>0</v>
      </c>
    </row>
    <row r="116" spans="1:11" x14ac:dyDescent="0.15">
      <c r="A116" s="145">
        <v>115</v>
      </c>
      <c r="B116" s="145">
        <v>2</v>
      </c>
      <c r="C116" s="145">
        <v>45</v>
      </c>
      <c r="D116" s="146" t="str">
        <f>填表!S118</f>
        <v>{{4034,5}|{3008,5}|{3005,5}}</v>
      </c>
      <c r="E116" s="145" t="s">
        <v>802</v>
      </c>
      <c r="F116" s="145">
        <v>7115</v>
      </c>
      <c r="G116" s="142"/>
      <c r="H116" s="142"/>
      <c r="I116" s="142" t="s">
        <v>306</v>
      </c>
      <c r="J116" s="142" t="s">
        <v>282</v>
      </c>
      <c r="K116" s="142" t="s">
        <v>294</v>
      </c>
    </row>
    <row r="117" spans="1:11" x14ac:dyDescent="0.15">
      <c r="A117" s="147">
        <v>116</v>
      </c>
      <c r="B117" s="147">
        <v>2</v>
      </c>
      <c r="C117" s="147">
        <v>46</v>
      </c>
      <c r="D117" s="146" t="str">
        <f>填表!S119</f>
        <v>{{3021,4}|{3019,4}|{2017,4}}</v>
      </c>
      <c r="E117" s="147" t="s">
        <v>803</v>
      </c>
      <c r="F117" s="147">
        <v>7116</v>
      </c>
      <c r="G117" s="142"/>
      <c r="H117" s="142"/>
      <c r="I117" s="142" t="s">
        <v>255</v>
      </c>
      <c r="J117" s="142" t="s">
        <v>265</v>
      </c>
      <c r="K117" s="142" t="s">
        <v>248</v>
      </c>
    </row>
    <row r="118" spans="1:11" x14ac:dyDescent="0.15">
      <c r="A118" s="145">
        <v>117</v>
      </c>
      <c r="B118" s="145">
        <v>2</v>
      </c>
      <c r="C118" s="145">
        <v>47</v>
      </c>
      <c r="D118" s="146" t="str">
        <f>填表!S120</f>
        <v>{{3003,4}|{2008,4}|{2004,4}}</v>
      </c>
      <c r="E118" s="145" t="s">
        <v>804</v>
      </c>
      <c r="F118" s="145">
        <v>7117</v>
      </c>
      <c r="G118" s="142"/>
      <c r="H118" s="142"/>
      <c r="I118" s="142" t="s">
        <v>266</v>
      </c>
      <c r="J118" s="142" t="s">
        <v>252</v>
      </c>
      <c r="K118" s="142" t="s">
        <v>257</v>
      </c>
    </row>
    <row r="119" spans="1:11" x14ac:dyDescent="0.15">
      <c r="A119" s="147">
        <v>118</v>
      </c>
      <c r="B119" s="147">
        <v>2</v>
      </c>
      <c r="C119" s="147">
        <v>48</v>
      </c>
      <c r="D119" s="146" t="str">
        <f>填表!S121</f>
        <v>{{2013,4}|{2000,4}}</v>
      </c>
      <c r="E119" s="147" t="s">
        <v>805</v>
      </c>
      <c r="F119" s="147">
        <v>7118</v>
      </c>
      <c r="G119" s="142"/>
      <c r="H119" s="142"/>
      <c r="I119" s="142" t="s">
        <v>267</v>
      </c>
      <c r="J119" s="142" t="s">
        <v>253</v>
      </c>
      <c r="K119" s="142">
        <v>0</v>
      </c>
    </row>
    <row r="120" spans="1:11" x14ac:dyDescent="0.15">
      <c r="A120" s="145">
        <v>119</v>
      </c>
      <c r="B120" s="145">
        <v>2</v>
      </c>
      <c r="C120" s="145">
        <v>49</v>
      </c>
      <c r="D120" s="146" t="str">
        <f>填表!S122</f>
        <v>{{3001,4}|{2009,4}}</v>
      </c>
      <c r="E120" s="145" t="s">
        <v>806</v>
      </c>
      <c r="F120" s="145">
        <v>7119</v>
      </c>
      <c r="G120" s="142"/>
      <c r="H120" s="142"/>
      <c r="I120" s="142" t="s">
        <v>284</v>
      </c>
      <c r="J120" s="142" t="s">
        <v>269</v>
      </c>
      <c r="K120" s="142">
        <v>0</v>
      </c>
    </row>
    <row r="121" spans="1:11" x14ac:dyDescent="0.15">
      <c r="A121" s="147">
        <v>120</v>
      </c>
      <c r="B121" s="147">
        <v>2</v>
      </c>
      <c r="C121" s="147">
        <v>50</v>
      </c>
      <c r="D121" s="146" t="str">
        <f>填表!S123</f>
        <v>{{3016,4}|{3006,4}}</v>
      </c>
      <c r="E121" s="147" t="s">
        <v>807</v>
      </c>
      <c r="F121" s="147">
        <v>7120</v>
      </c>
      <c r="G121" s="142"/>
      <c r="H121" s="142"/>
      <c r="I121" s="142" t="s">
        <v>286</v>
      </c>
      <c r="J121" s="142" t="s">
        <v>271</v>
      </c>
      <c r="K121" s="142">
        <v>0</v>
      </c>
    </row>
    <row r="122" spans="1:11" x14ac:dyDescent="0.15">
      <c r="A122" s="145">
        <v>121</v>
      </c>
      <c r="B122" s="145">
        <v>2</v>
      </c>
      <c r="C122" s="145">
        <v>51</v>
      </c>
      <c r="D122" s="146" t="str">
        <f>填表!S124</f>
        <v>{{2015,4}|{2003,4}}</v>
      </c>
      <c r="E122" s="145" t="s">
        <v>808</v>
      </c>
      <c r="F122" s="145">
        <v>7121</v>
      </c>
      <c r="G122" s="142"/>
      <c r="H122" s="142"/>
      <c r="I122" s="142" t="s">
        <v>287</v>
      </c>
      <c r="J122" s="142" t="s">
        <v>273</v>
      </c>
      <c r="K122" s="142">
        <v>0</v>
      </c>
    </row>
    <row r="123" spans="1:11" x14ac:dyDescent="0.15">
      <c r="A123" s="147">
        <v>122</v>
      </c>
      <c r="B123" s="147">
        <v>2</v>
      </c>
      <c r="C123" s="147">
        <v>52</v>
      </c>
      <c r="D123" s="146" t="str">
        <f>填表!S125</f>
        <v>{{3012,4}|{2007,4}}</v>
      </c>
      <c r="E123" s="147" t="s">
        <v>809</v>
      </c>
      <c r="F123" s="147">
        <v>7122</v>
      </c>
      <c r="G123" s="142"/>
      <c r="H123" s="142"/>
      <c r="I123" s="142" t="s">
        <v>280</v>
      </c>
      <c r="J123" s="142" t="s">
        <v>289</v>
      </c>
      <c r="K123" s="142">
        <v>0</v>
      </c>
    </row>
    <row r="124" spans="1:11" x14ac:dyDescent="0.15">
      <c r="A124" s="145">
        <v>123</v>
      </c>
      <c r="B124" s="145">
        <v>2</v>
      </c>
      <c r="C124" s="145">
        <v>53</v>
      </c>
      <c r="D124" s="146" t="str">
        <f>填表!S126</f>
        <v>{{3020,4}|{3001,4}}</v>
      </c>
      <c r="E124" s="145" t="s">
        <v>810</v>
      </c>
      <c r="F124" s="145">
        <v>7123</v>
      </c>
      <c r="G124" s="142"/>
      <c r="H124" s="142"/>
      <c r="I124" s="142" t="s">
        <v>290</v>
      </c>
      <c r="J124" s="142" t="s">
        <v>284</v>
      </c>
      <c r="K124" s="142">
        <v>0</v>
      </c>
    </row>
    <row r="125" spans="1:11" x14ac:dyDescent="0.15">
      <c r="A125" s="147">
        <v>124</v>
      </c>
      <c r="B125" s="147">
        <v>2</v>
      </c>
      <c r="C125" s="147">
        <v>54</v>
      </c>
      <c r="D125" s="146" t="str">
        <f>填表!S127</f>
        <v>{{2007,4}|{2006,4}}</v>
      </c>
      <c r="E125" s="147" t="s">
        <v>811</v>
      </c>
      <c r="F125" s="147">
        <v>7124</v>
      </c>
      <c r="G125" s="142"/>
      <c r="H125" s="142"/>
      <c r="I125" s="142" t="s">
        <v>289</v>
      </c>
      <c r="J125" s="142" t="s">
        <v>292</v>
      </c>
      <c r="K125" s="142">
        <v>0</v>
      </c>
    </row>
    <row r="126" spans="1:11" x14ac:dyDescent="0.15">
      <c r="A126" s="145">
        <v>125</v>
      </c>
      <c r="B126" s="145">
        <v>2</v>
      </c>
      <c r="C126" s="145">
        <v>55</v>
      </c>
      <c r="D126" s="146" t="str">
        <f>填表!S128</f>
        <v>{{3020,4}|{3005,4}}</v>
      </c>
      <c r="E126" s="145" t="s">
        <v>812</v>
      </c>
      <c r="F126" s="145">
        <v>7125</v>
      </c>
      <c r="G126" s="142"/>
      <c r="H126" s="142"/>
      <c r="I126" s="142" t="s">
        <v>290</v>
      </c>
      <c r="J126" s="142" t="s">
        <v>294</v>
      </c>
      <c r="K126" s="142">
        <v>0</v>
      </c>
    </row>
    <row r="127" spans="1:11" x14ac:dyDescent="0.15">
      <c r="A127" s="147">
        <v>126</v>
      </c>
      <c r="B127" s="147">
        <v>2</v>
      </c>
      <c r="C127" s="147">
        <v>56</v>
      </c>
      <c r="D127" s="146" t="str">
        <f>填表!S129</f>
        <v>{{3003,4}|{2017,4}}</v>
      </c>
      <c r="E127" s="147" t="s">
        <v>813</v>
      </c>
      <c r="F127" s="147">
        <v>7126</v>
      </c>
      <c r="G127" s="142"/>
      <c r="H127" s="142"/>
      <c r="I127" s="142" t="s">
        <v>266</v>
      </c>
      <c r="J127" s="142" t="s">
        <v>248</v>
      </c>
      <c r="K127" s="142">
        <v>0</v>
      </c>
    </row>
    <row r="128" spans="1:11" x14ac:dyDescent="0.15">
      <c r="A128" s="145">
        <v>127</v>
      </c>
      <c r="B128" s="145">
        <v>2</v>
      </c>
      <c r="C128" s="145">
        <v>57</v>
      </c>
      <c r="D128" s="146" t="str">
        <f>填表!S130</f>
        <v>{{2013,4}|{2008,4}}</v>
      </c>
      <c r="E128" s="145" t="s">
        <v>814</v>
      </c>
      <c r="F128" s="145">
        <v>7127</v>
      </c>
      <c r="G128" s="142"/>
      <c r="H128" s="142"/>
      <c r="I128" s="142" t="s">
        <v>267</v>
      </c>
      <c r="J128" s="142" t="s">
        <v>252</v>
      </c>
      <c r="K128" s="142">
        <v>0</v>
      </c>
    </row>
    <row r="129" spans="1:11" x14ac:dyDescent="0.15">
      <c r="A129" s="147">
        <v>128</v>
      </c>
      <c r="B129" s="147">
        <v>2</v>
      </c>
      <c r="C129" s="147">
        <v>58</v>
      </c>
      <c r="D129" s="146" t="str">
        <f>填表!S131</f>
        <v>{{3004,4}|{2000,4}}</v>
      </c>
      <c r="E129" s="147" t="s">
        <v>815</v>
      </c>
      <c r="F129" s="147">
        <v>7128</v>
      </c>
      <c r="G129" s="142"/>
      <c r="H129" s="142"/>
      <c r="I129" s="142" t="s">
        <v>268</v>
      </c>
      <c r="J129" s="142" t="s">
        <v>253</v>
      </c>
      <c r="K129" s="142">
        <v>0</v>
      </c>
    </row>
    <row r="130" spans="1:11" x14ac:dyDescent="0.15">
      <c r="A130" s="145">
        <v>129</v>
      </c>
      <c r="B130" s="145">
        <v>2</v>
      </c>
      <c r="C130" s="145">
        <v>59</v>
      </c>
      <c r="D130" s="146" t="str">
        <f>填表!S132</f>
        <v>{{3015,4}|{2009,4}}</v>
      </c>
      <c r="E130" s="145" t="s">
        <v>816</v>
      </c>
      <c r="F130" s="145">
        <v>7129</v>
      </c>
      <c r="G130" s="142"/>
      <c r="H130" s="142"/>
      <c r="I130" s="142" t="s">
        <v>254</v>
      </c>
      <c r="J130" s="142" t="s">
        <v>269</v>
      </c>
      <c r="K130" s="142">
        <v>0</v>
      </c>
    </row>
    <row r="131" spans="1:11" x14ac:dyDescent="0.15">
      <c r="A131" s="147">
        <v>130</v>
      </c>
      <c r="B131" s="147">
        <v>2</v>
      </c>
      <c r="C131" s="147">
        <v>60</v>
      </c>
      <c r="D131" s="146" t="str">
        <f>填表!S133</f>
        <v>{{3021,4}|{2016,4}}</v>
      </c>
      <c r="E131" s="147" t="s">
        <v>817</v>
      </c>
      <c r="F131" s="147">
        <v>7130</v>
      </c>
      <c r="G131" s="142"/>
      <c r="H131" s="142"/>
      <c r="I131" s="142" t="s">
        <v>255</v>
      </c>
      <c r="J131" s="142" t="s">
        <v>270</v>
      </c>
      <c r="K131" s="142">
        <v>0</v>
      </c>
    </row>
    <row r="132" spans="1:11" x14ac:dyDescent="0.15">
      <c r="A132" s="145">
        <v>131</v>
      </c>
      <c r="B132" s="145">
        <v>2</v>
      </c>
      <c r="C132" s="145">
        <v>61</v>
      </c>
      <c r="D132" s="146" t="str">
        <f>填表!S134</f>
        <v>{{3009,4}|{3006,4}}</v>
      </c>
      <c r="E132" s="145" t="s">
        <v>818</v>
      </c>
      <c r="F132" s="145">
        <v>7131</v>
      </c>
      <c r="G132" s="142"/>
      <c r="H132" s="142"/>
      <c r="I132" s="142" t="s">
        <v>256</v>
      </c>
      <c r="J132" s="142" t="s">
        <v>271</v>
      </c>
      <c r="K132" s="142">
        <v>0</v>
      </c>
    </row>
    <row r="133" spans="1:11" x14ac:dyDescent="0.15">
      <c r="A133" s="147">
        <v>132</v>
      </c>
      <c r="B133" s="147">
        <v>2</v>
      </c>
      <c r="C133" s="147">
        <v>62</v>
      </c>
      <c r="D133" s="146" t="str">
        <f>填表!S135</f>
        <v>{{3013,4}|{2004,4}}</v>
      </c>
      <c r="E133" s="147" t="s">
        <v>819</v>
      </c>
      <c r="F133" s="147">
        <v>7132</v>
      </c>
      <c r="G133" s="142"/>
      <c r="H133" s="142"/>
      <c r="I133" s="142" t="s">
        <v>272</v>
      </c>
      <c r="J133" s="142" t="s">
        <v>257</v>
      </c>
      <c r="K133" s="142">
        <v>0</v>
      </c>
    </row>
    <row r="134" spans="1:11" x14ac:dyDescent="0.15">
      <c r="A134" s="145">
        <v>133</v>
      </c>
      <c r="B134" s="145">
        <v>2</v>
      </c>
      <c r="C134" s="145">
        <v>63</v>
      </c>
      <c r="D134" s="146" t="str">
        <f>填表!S136</f>
        <v>{{3018,4}|{2003,4}}</v>
      </c>
      <c r="E134" s="145" t="s">
        <v>820</v>
      </c>
      <c r="F134" s="145">
        <v>7133</v>
      </c>
      <c r="G134" s="142"/>
      <c r="H134" s="142"/>
      <c r="I134" s="142" t="s">
        <v>258</v>
      </c>
      <c r="J134" s="142" t="s">
        <v>273</v>
      </c>
      <c r="K134" s="142">
        <v>0</v>
      </c>
    </row>
    <row r="135" spans="1:11" x14ac:dyDescent="0.15">
      <c r="A135" s="147">
        <v>134</v>
      </c>
      <c r="B135" s="147">
        <v>2</v>
      </c>
      <c r="C135" s="147">
        <v>64</v>
      </c>
      <c r="D135" s="146" t="str">
        <f>填表!S137</f>
        <v>{{3000,4}|{1017,4}}</v>
      </c>
      <c r="E135" s="147" t="s">
        <v>821</v>
      </c>
      <c r="F135" s="147">
        <v>7134</v>
      </c>
      <c r="G135" s="142"/>
      <c r="H135" s="142"/>
      <c r="I135" s="142" t="s">
        <v>274</v>
      </c>
      <c r="J135" s="142" t="s">
        <v>259</v>
      </c>
      <c r="K135" s="142">
        <v>0</v>
      </c>
    </row>
    <row r="136" spans="1:11" x14ac:dyDescent="0.15">
      <c r="A136" s="145">
        <v>135</v>
      </c>
      <c r="B136" s="145">
        <v>2</v>
      </c>
      <c r="C136" s="145">
        <v>65</v>
      </c>
      <c r="D136" s="146" t="str">
        <f>填表!S138</f>
        <v>{{3010,4}|{2011,4}}</v>
      </c>
      <c r="E136" s="145" t="s">
        <v>822</v>
      </c>
      <c r="F136" s="145">
        <v>7135</v>
      </c>
      <c r="G136" s="142"/>
      <c r="H136" s="142"/>
      <c r="I136" s="142" t="s">
        <v>275</v>
      </c>
      <c r="J136" s="142" t="s">
        <v>260</v>
      </c>
      <c r="K136" s="142">
        <v>0</v>
      </c>
    </row>
    <row r="137" spans="1:11" x14ac:dyDescent="0.15">
      <c r="A137" s="147">
        <v>136</v>
      </c>
      <c r="B137" s="147">
        <v>2</v>
      </c>
      <c r="C137" s="147">
        <v>66</v>
      </c>
      <c r="D137" s="146" t="str">
        <f>填表!S139</f>
        <v>{{3012,4}|{2005,4}}</v>
      </c>
      <c r="E137" s="147" t="s">
        <v>823</v>
      </c>
      <c r="F137" s="147">
        <v>7136</v>
      </c>
      <c r="G137" s="142"/>
      <c r="H137" s="142"/>
      <c r="I137" s="142" t="s">
        <v>280</v>
      </c>
      <c r="J137" s="142" t="s">
        <v>261</v>
      </c>
      <c r="K137" s="142">
        <v>0</v>
      </c>
    </row>
    <row r="138" spans="1:11" x14ac:dyDescent="0.15">
      <c r="A138" s="145">
        <v>137</v>
      </c>
      <c r="B138" s="145">
        <v>2</v>
      </c>
      <c r="C138" s="145">
        <v>67</v>
      </c>
      <c r="D138" s="146" t="str">
        <f>填表!S140</f>
        <v>{{3018,4}|{2010,4}}</v>
      </c>
      <c r="E138" s="145" t="s">
        <v>824</v>
      </c>
      <c r="F138" s="145">
        <v>7137</v>
      </c>
      <c r="G138" s="142"/>
      <c r="H138" s="142"/>
      <c r="I138" s="142" t="s">
        <v>258</v>
      </c>
      <c r="J138" s="142" t="s">
        <v>262</v>
      </c>
      <c r="K138" s="142">
        <v>0</v>
      </c>
    </row>
    <row r="139" spans="1:11" x14ac:dyDescent="0.15">
      <c r="A139" s="147">
        <v>138</v>
      </c>
      <c r="B139" s="147">
        <v>2</v>
      </c>
      <c r="C139" s="147">
        <v>68</v>
      </c>
      <c r="D139" s="146" t="str">
        <f>填表!S141</f>
        <v>{{3017,4}|{1017,4}}</v>
      </c>
      <c r="E139" s="147" t="s">
        <v>825</v>
      </c>
      <c r="F139" s="147">
        <v>7138</v>
      </c>
      <c r="G139" s="142"/>
      <c r="H139" s="142"/>
      <c r="I139" s="142" t="s">
        <v>263</v>
      </c>
      <c r="J139" s="142" t="s">
        <v>259</v>
      </c>
      <c r="K139" s="142">
        <v>0</v>
      </c>
    </row>
    <row r="140" spans="1:11" x14ac:dyDescent="0.15">
      <c r="A140" s="145">
        <v>139</v>
      </c>
      <c r="B140" s="145">
        <v>2</v>
      </c>
      <c r="C140" s="145">
        <v>69</v>
      </c>
      <c r="D140" s="146" t="str">
        <f>填表!S142</f>
        <v>{{2012,4}|{2011,4}}</v>
      </c>
      <c r="E140" s="145" t="s">
        <v>826</v>
      </c>
      <c r="F140" s="145">
        <v>7139</v>
      </c>
      <c r="G140" s="142"/>
      <c r="H140" s="142"/>
      <c r="I140" s="142" t="s">
        <v>264</v>
      </c>
      <c r="J140" s="142" t="s">
        <v>260</v>
      </c>
      <c r="K140" s="142">
        <v>0</v>
      </c>
    </row>
    <row r="141" spans="1:11" x14ac:dyDescent="0.15">
      <c r="A141" s="147">
        <v>140</v>
      </c>
      <c r="B141" s="147">
        <v>2</v>
      </c>
      <c r="C141" s="147">
        <v>70</v>
      </c>
      <c r="D141" s="146" t="str">
        <f>填表!S143</f>
        <v>{{4024,5}|{4027,5}}</v>
      </c>
      <c r="E141" s="147" t="s">
        <v>827</v>
      </c>
      <c r="F141" s="147">
        <v>7140</v>
      </c>
      <c r="G141" s="142"/>
      <c r="H141" s="142"/>
      <c r="I141" s="142" t="s">
        <v>299</v>
      </c>
      <c r="J141" s="142" t="s">
        <v>310</v>
      </c>
      <c r="K141" s="142">
        <v>0</v>
      </c>
    </row>
    <row r="142" spans="1:11" hidden="1" x14ac:dyDescent="0.15">
      <c r="A142" s="145">
        <v>141</v>
      </c>
      <c r="B142" s="145">
        <v>3</v>
      </c>
      <c r="C142" s="145">
        <v>1</v>
      </c>
      <c r="D142" s="146" t="str">
        <f>填表!S144</f>
        <v>{{4033,6}|{4025,6}|{4024,6}}</v>
      </c>
      <c r="E142" s="145" t="s">
        <v>1425</v>
      </c>
      <c r="F142" s="145">
        <v>7141</v>
      </c>
      <c r="G142" s="142"/>
      <c r="H142" s="142"/>
      <c r="I142" s="142" t="s">
        <v>298</v>
      </c>
      <c r="J142" s="142" t="s">
        <v>316</v>
      </c>
      <c r="K142" s="142" t="s">
        <v>299</v>
      </c>
    </row>
    <row r="143" spans="1:11" hidden="1" x14ac:dyDescent="0.15">
      <c r="A143" s="147">
        <v>142</v>
      </c>
      <c r="B143" s="147">
        <v>3</v>
      </c>
      <c r="C143" s="147">
        <v>2</v>
      </c>
      <c r="D143" s="146" t="str">
        <f>填表!S145</f>
        <v>{{4032,6}|{4028,6}|{4022,6}}</v>
      </c>
      <c r="E143" s="147" t="s">
        <v>1426</v>
      </c>
      <c r="F143" s="147">
        <v>7142</v>
      </c>
      <c r="G143" s="142"/>
      <c r="H143" s="142"/>
      <c r="I143" s="142" t="s">
        <v>323</v>
      </c>
      <c r="J143" s="142" t="s">
        <v>322</v>
      </c>
      <c r="K143" s="142" t="s">
        <v>309</v>
      </c>
    </row>
    <row r="144" spans="1:11" hidden="1" x14ac:dyDescent="0.15">
      <c r="A144" s="145">
        <v>143</v>
      </c>
      <c r="B144" s="145">
        <v>3</v>
      </c>
      <c r="C144" s="145">
        <v>3</v>
      </c>
      <c r="D144" s="146" t="str">
        <f>填表!S146</f>
        <v>{{4041,6}|{4037,6}|{4032,6}}</v>
      </c>
      <c r="E144" s="145" t="s">
        <v>1427</v>
      </c>
      <c r="F144" s="145">
        <v>7143</v>
      </c>
      <c r="G144" s="142"/>
      <c r="H144" s="142"/>
      <c r="I144" s="142" t="s">
        <v>330</v>
      </c>
      <c r="J144" s="142" t="s">
        <v>328</v>
      </c>
      <c r="K144" s="142" t="s">
        <v>323</v>
      </c>
    </row>
    <row r="145" spans="1:11" hidden="1" x14ac:dyDescent="0.15">
      <c r="A145" s="147">
        <v>144</v>
      </c>
      <c r="B145" s="147">
        <v>3</v>
      </c>
      <c r="C145" s="147">
        <v>4</v>
      </c>
      <c r="D145" s="146" t="str">
        <f>填表!S147</f>
        <v>{{4042,6}|{4037,6}|{4007,6}}</v>
      </c>
      <c r="E145" s="147" t="s">
        <v>1428</v>
      </c>
      <c r="F145" s="147">
        <v>7144</v>
      </c>
      <c r="G145" s="142"/>
      <c r="H145" s="142"/>
      <c r="I145" s="142" t="s">
        <v>331</v>
      </c>
      <c r="J145" s="142" t="s">
        <v>328</v>
      </c>
      <c r="K145" s="142" t="s">
        <v>326</v>
      </c>
    </row>
    <row r="146" spans="1:11" hidden="1" x14ac:dyDescent="0.15">
      <c r="A146" s="145">
        <v>145</v>
      </c>
      <c r="B146" s="145">
        <v>3</v>
      </c>
      <c r="C146" s="145">
        <v>5</v>
      </c>
      <c r="D146" s="146" t="str">
        <f>填表!S148</f>
        <v>{{4039,6}|{4037,6}|{4026,6}}</v>
      </c>
      <c r="E146" s="145" t="s">
        <v>1429</v>
      </c>
      <c r="F146" s="145">
        <v>7145</v>
      </c>
      <c r="G146" s="142"/>
      <c r="H146" s="142"/>
      <c r="I146" s="142" t="s">
        <v>327</v>
      </c>
      <c r="J146" s="142" t="s">
        <v>328</v>
      </c>
      <c r="K146" s="142" t="s">
        <v>329</v>
      </c>
    </row>
    <row r="147" spans="1:11" hidden="1" x14ac:dyDescent="0.15">
      <c r="A147" s="147">
        <v>146</v>
      </c>
      <c r="B147" s="147">
        <v>3</v>
      </c>
      <c r="C147" s="147">
        <v>6</v>
      </c>
      <c r="D147" s="146" t="str">
        <f>填表!S149</f>
        <v>{{4039,6}|{4032,6}|{4005,6}}</v>
      </c>
      <c r="E147" s="147" t="s">
        <v>1430</v>
      </c>
      <c r="F147" s="147">
        <v>7146</v>
      </c>
      <c r="G147" s="142"/>
      <c r="H147" s="142"/>
      <c r="I147" s="142" t="s">
        <v>327</v>
      </c>
      <c r="J147" s="142" t="s">
        <v>323</v>
      </c>
      <c r="K147" s="142" t="s">
        <v>311</v>
      </c>
    </row>
    <row r="148" spans="1:11" hidden="1" x14ac:dyDescent="0.15">
      <c r="A148" s="145">
        <v>147</v>
      </c>
      <c r="B148" s="145">
        <v>3</v>
      </c>
      <c r="C148" s="145">
        <v>7</v>
      </c>
      <c r="D148" s="146" t="str">
        <f>填表!S150</f>
        <v>{{4040,6}|{4039,6}|{4038,6}}</v>
      </c>
      <c r="E148" s="145" t="s">
        <v>1431</v>
      </c>
      <c r="F148" s="145">
        <v>7147</v>
      </c>
      <c r="G148" s="142"/>
      <c r="H148" s="142"/>
      <c r="I148" s="142" t="s">
        <v>313</v>
      </c>
      <c r="J148" s="142" t="s">
        <v>327</v>
      </c>
      <c r="K148" s="142" t="s">
        <v>317</v>
      </c>
    </row>
    <row r="149" spans="1:11" hidden="1" x14ac:dyDescent="0.15">
      <c r="A149" s="147">
        <v>148</v>
      </c>
      <c r="B149" s="147">
        <v>3</v>
      </c>
      <c r="C149" s="147">
        <v>8</v>
      </c>
      <c r="D149" s="146" t="str">
        <f>填表!S151</f>
        <v>{{4023,6}|{4016,6}|{4004,6}}</v>
      </c>
      <c r="E149" s="147" t="s">
        <v>1432</v>
      </c>
      <c r="F149" s="147">
        <v>7148</v>
      </c>
      <c r="G149" s="142"/>
      <c r="H149" s="142"/>
      <c r="I149" s="142" t="s">
        <v>301</v>
      </c>
      <c r="J149" s="142" t="s">
        <v>302</v>
      </c>
      <c r="K149" s="142" t="s">
        <v>304</v>
      </c>
    </row>
    <row r="150" spans="1:11" hidden="1" x14ac:dyDescent="0.15">
      <c r="A150" s="145">
        <v>149</v>
      </c>
      <c r="B150" s="145">
        <v>3</v>
      </c>
      <c r="C150" s="145">
        <v>9</v>
      </c>
      <c r="D150" s="146" t="str">
        <f>填表!S152</f>
        <v>{{4000,6}|{2016,6}}</v>
      </c>
      <c r="E150" s="145" t="s">
        <v>1433</v>
      </c>
      <c r="F150" s="145">
        <v>7149</v>
      </c>
      <c r="G150" s="142"/>
      <c r="H150" s="142"/>
      <c r="I150" s="142" t="s">
        <v>303</v>
      </c>
      <c r="J150" s="142" t="s">
        <v>270</v>
      </c>
      <c r="K150" s="142">
        <v>0</v>
      </c>
    </row>
    <row r="151" spans="1:11" hidden="1" x14ac:dyDescent="0.15">
      <c r="A151" s="147">
        <v>150</v>
      </c>
      <c r="B151" s="147">
        <v>3</v>
      </c>
      <c r="C151" s="147">
        <v>10</v>
      </c>
      <c r="D151" s="146" t="str">
        <f>填表!S153</f>
        <v>{{4036,6}|{4027,6}|{4007,6}}</v>
      </c>
      <c r="E151" s="147" t="s">
        <v>1434</v>
      </c>
      <c r="F151" s="147">
        <v>7150</v>
      </c>
      <c r="G151" s="142"/>
      <c r="H151" s="142"/>
      <c r="I151" s="142" t="s">
        <v>325</v>
      </c>
      <c r="J151" s="142" t="s">
        <v>310</v>
      </c>
      <c r="K151" s="142" t="s">
        <v>326</v>
      </c>
    </row>
    <row r="152" spans="1:11" hidden="1" x14ac:dyDescent="0.15">
      <c r="A152" s="145">
        <v>151</v>
      </c>
      <c r="B152" s="145">
        <v>3</v>
      </c>
      <c r="C152" s="145">
        <v>11</v>
      </c>
      <c r="D152" s="146" t="str">
        <f>填表!S154</f>
        <v>{{4038,6}|{4025,6}|{4002,6}}</v>
      </c>
      <c r="E152" s="145" t="s">
        <v>1435</v>
      </c>
      <c r="F152" s="145">
        <v>7151</v>
      </c>
      <c r="G152" s="142"/>
      <c r="H152" s="142"/>
      <c r="I152" s="142" t="s">
        <v>317</v>
      </c>
      <c r="J152" s="142" t="s">
        <v>316</v>
      </c>
      <c r="K152" s="142" t="s">
        <v>300</v>
      </c>
    </row>
    <row r="153" spans="1:11" hidden="1" x14ac:dyDescent="0.15">
      <c r="A153" s="147">
        <v>152</v>
      </c>
      <c r="B153" s="147">
        <v>3</v>
      </c>
      <c r="C153" s="147">
        <v>12</v>
      </c>
      <c r="D153" s="146" t="str">
        <f>填表!S155</f>
        <v>{{4030,6}|{3008,6}}</v>
      </c>
      <c r="E153" s="147" t="s">
        <v>1436</v>
      </c>
      <c r="F153" s="147">
        <v>7152</v>
      </c>
      <c r="G153" s="142"/>
      <c r="H153" s="142"/>
      <c r="I153" s="142" t="s">
        <v>305</v>
      </c>
      <c r="J153" s="142" t="s">
        <v>282</v>
      </c>
      <c r="K153" s="142">
        <v>0</v>
      </c>
    </row>
    <row r="154" spans="1:11" hidden="1" x14ac:dyDescent="0.15">
      <c r="A154" s="145">
        <v>153</v>
      </c>
      <c r="B154" s="145">
        <v>3</v>
      </c>
      <c r="C154" s="145">
        <v>13</v>
      </c>
      <c r="D154" s="146" t="str">
        <f>填表!S156</f>
        <v>{{4031,6}|{4028,6}}</v>
      </c>
      <c r="E154" s="145" t="s">
        <v>1437</v>
      </c>
      <c r="F154" s="145">
        <v>7153</v>
      </c>
      <c r="G154" s="142"/>
      <c r="H154" s="142"/>
      <c r="I154" s="142" t="s">
        <v>319</v>
      </c>
      <c r="J154" s="142" t="s">
        <v>322</v>
      </c>
      <c r="K154" s="142">
        <v>0</v>
      </c>
    </row>
    <row r="155" spans="1:11" hidden="1" x14ac:dyDescent="0.15">
      <c r="A155" s="147">
        <v>154</v>
      </c>
      <c r="B155" s="147">
        <v>3</v>
      </c>
      <c r="C155" s="147">
        <v>14</v>
      </c>
      <c r="D155" s="146" t="str">
        <f>填表!S157</f>
        <v>{{4022,6}|{3010,6}}</v>
      </c>
      <c r="E155" s="147" t="s">
        <v>1438</v>
      </c>
      <c r="F155" s="147">
        <v>7154</v>
      </c>
      <c r="G155" s="142"/>
      <c r="H155" s="142"/>
      <c r="I155" s="142" t="s">
        <v>309</v>
      </c>
      <c r="J155" s="142" t="s">
        <v>275</v>
      </c>
      <c r="K155" s="142">
        <v>0</v>
      </c>
    </row>
    <row r="156" spans="1:11" hidden="1" x14ac:dyDescent="0.15">
      <c r="A156" s="145">
        <v>155</v>
      </c>
      <c r="B156" s="145">
        <v>3</v>
      </c>
      <c r="C156" s="145">
        <v>15</v>
      </c>
      <c r="D156" s="146" t="str">
        <f>填表!S158</f>
        <v>{{4033,6}|{4030,6}|{4021,6}}</v>
      </c>
      <c r="E156" s="145" t="s">
        <v>1439</v>
      </c>
      <c r="F156" s="145">
        <v>7155</v>
      </c>
      <c r="G156" s="142"/>
      <c r="H156" s="142"/>
      <c r="I156" s="142" t="s">
        <v>298</v>
      </c>
      <c r="J156" s="142" t="s">
        <v>305</v>
      </c>
      <c r="K156" s="142" t="s">
        <v>307</v>
      </c>
    </row>
    <row r="157" spans="1:11" hidden="1" x14ac:dyDescent="0.15">
      <c r="A157" s="147">
        <v>156</v>
      </c>
      <c r="B157" s="147">
        <v>3</v>
      </c>
      <c r="C157" s="147">
        <v>16</v>
      </c>
      <c r="D157" s="146" t="str">
        <f>填表!S159</f>
        <v>{{4035,6}|{4026,6}|{4019,6}}</v>
      </c>
      <c r="E157" s="147" t="s">
        <v>1440</v>
      </c>
      <c r="F157" s="147">
        <v>7156</v>
      </c>
      <c r="G157" s="142"/>
      <c r="H157" s="142"/>
      <c r="I157" s="142" t="s">
        <v>318</v>
      </c>
      <c r="J157" s="142" t="s">
        <v>329</v>
      </c>
      <c r="K157" s="142" t="s">
        <v>324</v>
      </c>
    </row>
    <row r="158" spans="1:11" hidden="1" x14ac:dyDescent="0.15">
      <c r="A158" s="145">
        <v>157</v>
      </c>
      <c r="B158" s="145">
        <v>3</v>
      </c>
      <c r="C158" s="145">
        <v>17</v>
      </c>
      <c r="D158" s="146" t="str">
        <f>填表!S160</f>
        <v>{{4019,6}|{4012,6}}</v>
      </c>
      <c r="E158" s="145" t="s">
        <v>1441</v>
      </c>
      <c r="F158" s="145">
        <v>7157</v>
      </c>
      <c r="G158" s="142"/>
      <c r="H158" s="142"/>
      <c r="I158" s="142" t="s">
        <v>324</v>
      </c>
      <c r="J158" s="142" t="s">
        <v>312</v>
      </c>
      <c r="K158" s="142">
        <v>0</v>
      </c>
    </row>
    <row r="159" spans="1:11" hidden="1" x14ac:dyDescent="0.15">
      <c r="A159" s="147">
        <v>158</v>
      </c>
      <c r="B159" s="147">
        <v>3</v>
      </c>
      <c r="C159" s="147">
        <v>18</v>
      </c>
      <c r="D159" s="146" t="str">
        <f>填表!S161</f>
        <v>{{4036,6}|{4014,6}}</v>
      </c>
      <c r="E159" s="147" t="s">
        <v>1442</v>
      </c>
      <c r="F159" s="147">
        <v>7158</v>
      </c>
      <c r="G159" s="142"/>
      <c r="H159" s="142"/>
      <c r="I159" s="142" t="s">
        <v>325</v>
      </c>
      <c r="J159" s="142" t="s">
        <v>321</v>
      </c>
      <c r="K159" s="142">
        <v>0</v>
      </c>
    </row>
    <row r="160" spans="1:11" hidden="1" x14ac:dyDescent="0.15">
      <c r="A160" s="145">
        <v>159</v>
      </c>
      <c r="B160" s="145">
        <v>3</v>
      </c>
      <c r="C160" s="145">
        <v>19</v>
      </c>
      <c r="D160" s="146" t="str">
        <f>填表!S162</f>
        <v>{{3015,5}|{3013,5}}</v>
      </c>
      <c r="E160" s="145" t="s">
        <v>1443</v>
      </c>
      <c r="F160" s="145">
        <v>7159</v>
      </c>
      <c r="G160" s="142"/>
      <c r="H160" s="142"/>
      <c r="I160" s="142" t="s">
        <v>254</v>
      </c>
      <c r="J160" s="142" t="s">
        <v>272</v>
      </c>
      <c r="K160" s="142">
        <v>0</v>
      </c>
    </row>
    <row r="161" spans="1:11" hidden="1" x14ac:dyDescent="0.15">
      <c r="A161" s="147">
        <v>160</v>
      </c>
      <c r="B161" s="147">
        <v>3</v>
      </c>
      <c r="C161" s="147">
        <v>20</v>
      </c>
      <c r="D161" s="146" t="str">
        <f>填表!S163</f>
        <v>{{3000,5}|{2006,5}}</v>
      </c>
      <c r="E161" s="147" t="s">
        <v>1444</v>
      </c>
      <c r="F161" s="147">
        <v>7160</v>
      </c>
      <c r="G161" s="142"/>
      <c r="H161" s="142"/>
      <c r="I161" s="142" t="s">
        <v>274</v>
      </c>
      <c r="J161" s="142" t="s">
        <v>292</v>
      </c>
      <c r="K161" s="142">
        <v>0</v>
      </c>
    </row>
    <row r="162" spans="1:11" hidden="1" x14ac:dyDescent="0.15">
      <c r="A162" s="145">
        <v>161</v>
      </c>
      <c r="B162" s="145">
        <v>3</v>
      </c>
      <c r="C162" s="145">
        <v>21</v>
      </c>
      <c r="D162" s="146" t="str">
        <f>填表!S164</f>
        <v>{{3009,5}|{3004,5}|{2010,5}}</v>
      </c>
      <c r="E162" s="145" t="s">
        <v>1445</v>
      </c>
      <c r="F162" s="145">
        <v>7161</v>
      </c>
      <c r="G162" s="142"/>
      <c r="H162" s="142"/>
      <c r="I162" s="142" t="s">
        <v>256</v>
      </c>
      <c r="J162" s="142" t="s">
        <v>268</v>
      </c>
      <c r="K162" s="142" t="s">
        <v>262</v>
      </c>
    </row>
    <row r="163" spans="1:11" hidden="1" x14ac:dyDescent="0.15">
      <c r="A163" s="147">
        <v>162</v>
      </c>
      <c r="B163" s="147">
        <v>3</v>
      </c>
      <c r="C163" s="147">
        <v>22</v>
      </c>
      <c r="D163" s="146" t="str">
        <f>填表!S165</f>
        <v>{{2015,5}|{2012,5}}</v>
      </c>
      <c r="E163" s="147" t="s">
        <v>1446</v>
      </c>
      <c r="F163" s="147">
        <v>7162</v>
      </c>
      <c r="G163" s="142"/>
      <c r="H163" s="142"/>
      <c r="I163" s="142" t="s">
        <v>287</v>
      </c>
      <c r="J163" s="142" t="s">
        <v>264</v>
      </c>
      <c r="K163" s="142">
        <v>0</v>
      </c>
    </row>
    <row r="164" spans="1:11" hidden="1" x14ac:dyDescent="0.15">
      <c r="A164" s="145">
        <v>163</v>
      </c>
      <c r="B164" s="145">
        <v>3</v>
      </c>
      <c r="C164" s="145">
        <v>23</v>
      </c>
      <c r="D164" s="146" t="str">
        <f>填表!S166</f>
        <v>{{3017,5}|{3016,5}}</v>
      </c>
      <c r="E164" s="145" t="s">
        <v>1447</v>
      </c>
      <c r="F164" s="145">
        <v>7163</v>
      </c>
      <c r="G164" s="142"/>
      <c r="H164" s="142"/>
      <c r="I164" s="142" t="s">
        <v>263</v>
      </c>
      <c r="J164" s="142" t="s">
        <v>286</v>
      </c>
      <c r="K164" s="142">
        <v>0</v>
      </c>
    </row>
    <row r="165" spans="1:11" hidden="1" x14ac:dyDescent="0.15">
      <c r="A165" s="147">
        <v>164</v>
      </c>
      <c r="B165" s="147">
        <v>3</v>
      </c>
      <c r="C165" s="147">
        <v>24</v>
      </c>
      <c r="D165" s="146" t="str">
        <f>填表!S167</f>
        <v>{{4041,6}|{4024,6}|{4019,6}}</v>
      </c>
      <c r="E165" s="147" t="s">
        <v>828</v>
      </c>
      <c r="F165" s="147">
        <v>7164</v>
      </c>
      <c r="G165" s="142"/>
      <c r="H165" s="142"/>
      <c r="I165" s="142" t="s">
        <v>330</v>
      </c>
      <c r="J165" s="142" t="s">
        <v>299</v>
      </c>
      <c r="K165" s="142" t="s">
        <v>324</v>
      </c>
    </row>
    <row r="166" spans="1:11" hidden="1" x14ac:dyDescent="0.15">
      <c r="A166" s="145">
        <v>165</v>
      </c>
      <c r="B166" s="145">
        <v>3</v>
      </c>
      <c r="C166" s="145">
        <v>25</v>
      </c>
      <c r="D166" s="146" t="str">
        <f>填表!S168</f>
        <v>{{4042,6}|{4036,6}|{4002,6}}</v>
      </c>
      <c r="E166" s="145" t="s">
        <v>829</v>
      </c>
      <c r="F166" s="145">
        <v>7165</v>
      </c>
      <c r="G166" s="142"/>
      <c r="H166" s="142"/>
      <c r="I166" s="142" t="s">
        <v>331</v>
      </c>
      <c r="J166" s="142" t="s">
        <v>325</v>
      </c>
      <c r="K166" s="142" t="s">
        <v>300</v>
      </c>
    </row>
    <row r="167" spans="1:11" hidden="1" x14ac:dyDescent="0.15">
      <c r="A167" s="147">
        <v>166</v>
      </c>
      <c r="B167" s="147">
        <v>3</v>
      </c>
      <c r="C167" s="147">
        <v>26</v>
      </c>
      <c r="D167" s="146" t="str">
        <f>填表!S169</f>
        <v>{{4041,6}|{4023,6}|{4007,6}}</v>
      </c>
      <c r="E167" s="147" t="s">
        <v>830</v>
      </c>
      <c r="F167" s="147">
        <v>7166</v>
      </c>
      <c r="G167" s="142"/>
      <c r="H167" s="142"/>
      <c r="I167" s="142" t="s">
        <v>330</v>
      </c>
      <c r="J167" s="142" t="s">
        <v>301</v>
      </c>
      <c r="K167" s="142" t="s">
        <v>326</v>
      </c>
    </row>
    <row r="168" spans="1:11" hidden="1" x14ac:dyDescent="0.15">
      <c r="A168" s="145">
        <v>167</v>
      </c>
      <c r="B168" s="145">
        <v>3</v>
      </c>
      <c r="C168" s="145">
        <v>27</v>
      </c>
      <c r="D168" s="146" t="str">
        <f>填表!S170</f>
        <v>{{4042,6}|{4035,6}|{4016,6}}</v>
      </c>
      <c r="E168" s="145" t="s">
        <v>831</v>
      </c>
      <c r="F168" s="145">
        <v>7167</v>
      </c>
      <c r="G168" s="142"/>
      <c r="H168" s="142"/>
      <c r="I168" s="142" t="s">
        <v>331</v>
      </c>
      <c r="J168" s="142" t="s">
        <v>318</v>
      </c>
      <c r="K168" s="142" t="s">
        <v>302</v>
      </c>
    </row>
    <row r="169" spans="1:11" hidden="1" x14ac:dyDescent="0.15">
      <c r="A169" s="147">
        <v>168</v>
      </c>
      <c r="B169" s="147">
        <v>3</v>
      </c>
      <c r="C169" s="147">
        <v>28</v>
      </c>
      <c r="D169" s="146" t="str">
        <f>填表!S171</f>
        <v>{{4031,6}|{4026,6}|{4000,6}}</v>
      </c>
      <c r="E169" s="147" t="s">
        <v>832</v>
      </c>
      <c r="F169" s="147">
        <v>7168</v>
      </c>
      <c r="G169" s="142"/>
      <c r="H169" s="142"/>
      <c r="I169" s="142" t="s">
        <v>319</v>
      </c>
      <c r="J169" s="142" t="s">
        <v>329</v>
      </c>
      <c r="K169" s="142" t="s">
        <v>303</v>
      </c>
    </row>
    <row r="170" spans="1:11" hidden="1" x14ac:dyDescent="0.15">
      <c r="A170" s="145">
        <v>169</v>
      </c>
      <c r="B170" s="145">
        <v>3</v>
      </c>
      <c r="C170" s="145">
        <v>29</v>
      </c>
      <c r="D170" s="146" t="str">
        <f>填表!S172</f>
        <v>{{4027,6}|{4014,6}|{4004,6}}</v>
      </c>
      <c r="E170" s="145" t="s">
        <v>833</v>
      </c>
      <c r="F170" s="145">
        <v>7169</v>
      </c>
      <c r="G170" s="142"/>
      <c r="H170" s="142"/>
      <c r="I170" s="142" t="s">
        <v>310</v>
      </c>
      <c r="J170" s="142" t="s">
        <v>321</v>
      </c>
      <c r="K170" s="142" t="s">
        <v>304</v>
      </c>
    </row>
    <row r="171" spans="1:11" hidden="1" x14ac:dyDescent="0.15">
      <c r="A171" s="147">
        <v>170</v>
      </c>
      <c r="B171" s="147">
        <v>3</v>
      </c>
      <c r="C171" s="147">
        <v>30</v>
      </c>
      <c r="D171" s="146" t="str">
        <f>填表!S173</f>
        <v>{{4028,6}|{4009,6}|{4005,6}}</v>
      </c>
      <c r="E171" s="147" t="s">
        <v>834</v>
      </c>
      <c r="F171" s="147">
        <v>7170</v>
      </c>
      <c r="G171" s="142"/>
      <c r="H171" s="142"/>
      <c r="I171" s="142" t="s">
        <v>322</v>
      </c>
      <c r="J171" s="142" t="s">
        <v>308</v>
      </c>
      <c r="K171" s="142" t="s">
        <v>311</v>
      </c>
    </row>
    <row r="172" spans="1:11" hidden="1" x14ac:dyDescent="0.15">
      <c r="A172" s="145">
        <v>171</v>
      </c>
      <c r="B172" s="145">
        <v>3</v>
      </c>
      <c r="C172" s="145">
        <v>31</v>
      </c>
      <c r="D172" s="146" t="str">
        <f>填表!S174</f>
        <v>{{4024,6}|{4012,6}|{4006,6}}</v>
      </c>
      <c r="E172" s="145" t="s">
        <v>835</v>
      </c>
      <c r="F172" s="145">
        <v>7171</v>
      </c>
      <c r="G172" s="142"/>
      <c r="H172" s="142"/>
      <c r="I172" s="142" t="s">
        <v>299</v>
      </c>
      <c r="J172" s="142" t="s">
        <v>312</v>
      </c>
      <c r="K172" s="142" t="s">
        <v>320</v>
      </c>
    </row>
    <row r="173" spans="1:11" hidden="1" x14ac:dyDescent="0.15">
      <c r="A173" s="147">
        <v>172</v>
      </c>
      <c r="B173" s="147">
        <v>3</v>
      </c>
      <c r="C173" s="147">
        <v>32</v>
      </c>
      <c r="D173" s="146" t="str">
        <f>填表!S175</f>
        <v>{{4040,6}|{4006,6}|{4002,6}}</v>
      </c>
      <c r="E173" s="147" t="s">
        <v>836</v>
      </c>
      <c r="F173" s="147">
        <v>7172</v>
      </c>
      <c r="G173" s="142"/>
      <c r="H173" s="142"/>
      <c r="I173" s="142" t="s">
        <v>313</v>
      </c>
      <c r="J173" s="142" t="s">
        <v>320</v>
      </c>
      <c r="K173" s="142" t="s">
        <v>300</v>
      </c>
    </row>
    <row r="174" spans="1:11" hidden="1" x14ac:dyDescent="0.15">
      <c r="A174" s="145">
        <v>173</v>
      </c>
      <c r="B174" s="145">
        <v>3</v>
      </c>
      <c r="C174" s="145">
        <v>33</v>
      </c>
      <c r="D174" s="146" t="str">
        <f>填表!S176</f>
        <v>{{4027,6}|{4023,6}|{4006,6}}</v>
      </c>
      <c r="E174" s="145" t="s">
        <v>837</v>
      </c>
      <c r="F174" s="145">
        <v>7173</v>
      </c>
      <c r="G174" s="142"/>
      <c r="H174" s="142"/>
      <c r="I174" s="142" t="s">
        <v>310</v>
      </c>
      <c r="J174" s="142" t="s">
        <v>301</v>
      </c>
      <c r="K174" s="142" t="s">
        <v>320</v>
      </c>
    </row>
    <row r="175" spans="1:11" hidden="1" x14ac:dyDescent="0.15">
      <c r="A175" s="147">
        <v>174</v>
      </c>
      <c r="B175" s="147">
        <v>3</v>
      </c>
      <c r="C175" s="147">
        <v>34</v>
      </c>
      <c r="D175" s="146" t="str">
        <f>填表!S177</f>
        <v>{{4018,6}|{4016,6}|{4005,6}}</v>
      </c>
      <c r="E175" s="147" t="s">
        <v>838</v>
      </c>
      <c r="F175" s="147">
        <v>7174</v>
      </c>
      <c r="G175" s="142"/>
      <c r="H175" s="142"/>
      <c r="I175" s="142" t="s">
        <v>314</v>
      </c>
      <c r="J175" s="142" t="s">
        <v>302</v>
      </c>
      <c r="K175" s="142" t="s">
        <v>311</v>
      </c>
    </row>
    <row r="176" spans="1:11" hidden="1" x14ac:dyDescent="0.15">
      <c r="A176" s="145">
        <v>175</v>
      </c>
      <c r="B176" s="145">
        <v>3</v>
      </c>
      <c r="C176" s="145">
        <v>35</v>
      </c>
      <c r="D176" s="146" t="str">
        <f>填表!S178</f>
        <v>{{4015,6}|{4012,6}|{4000,6}}</v>
      </c>
      <c r="E176" s="145" t="s">
        <v>839</v>
      </c>
      <c r="F176" s="145">
        <v>7175</v>
      </c>
      <c r="G176" s="142"/>
      <c r="H176" s="142"/>
      <c r="I176" s="142" t="s">
        <v>315</v>
      </c>
      <c r="J176" s="142" t="s">
        <v>312</v>
      </c>
      <c r="K176" s="142" t="s">
        <v>303</v>
      </c>
    </row>
    <row r="177" spans="1:11" hidden="1" x14ac:dyDescent="0.15">
      <c r="A177" s="147">
        <v>176</v>
      </c>
      <c r="B177" s="147">
        <v>3</v>
      </c>
      <c r="C177" s="147">
        <v>36</v>
      </c>
      <c r="D177" s="146" t="str">
        <f>填表!S179</f>
        <v>{{4040,6}|{4018,6}|{4004,6}}</v>
      </c>
      <c r="E177" s="147" t="s">
        <v>840</v>
      </c>
      <c r="F177" s="147">
        <v>7176</v>
      </c>
      <c r="G177" s="142"/>
      <c r="H177" s="142"/>
      <c r="I177" s="142" t="s">
        <v>313</v>
      </c>
      <c r="J177" s="142" t="s">
        <v>314</v>
      </c>
      <c r="K177" s="142" t="s">
        <v>304</v>
      </c>
    </row>
    <row r="178" spans="1:11" hidden="1" x14ac:dyDescent="0.15">
      <c r="A178" s="145">
        <v>177</v>
      </c>
      <c r="B178" s="145">
        <v>3</v>
      </c>
      <c r="C178" s="145">
        <v>37</v>
      </c>
      <c r="D178" s="146" t="str">
        <f>填表!S180</f>
        <v>{{4025,6}|{4017,6}|{4015,6}}</v>
      </c>
      <c r="E178" s="145" t="s">
        <v>841</v>
      </c>
      <c r="F178" s="145">
        <v>7177</v>
      </c>
      <c r="G178" s="142"/>
      <c r="H178" s="142"/>
      <c r="I178" s="142" t="s">
        <v>316</v>
      </c>
      <c r="J178" s="142" t="s">
        <v>296</v>
      </c>
      <c r="K178" s="142" t="s">
        <v>315</v>
      </c>
    </row>
    <row r="179" spans="1:11" hidden="1" x14ac:dyDescent="0.15">
      <c r="A179" s="147">
        <v>178</v>
      </c>
      <c r="B179" s="147">
        <v>3</v>
      </c>
      <c r="C179" s="147">
        <v>38</v>
      </c>
      <c r="D179" s="146" t="str">
        <f>填表!S181</f>
        <v>{{4038,6}|{4018,6}|{4001,6}}</v>
      </c>
      <c r="E179" s="147" t="s">
        <v>842</v>
      </c>
      <c r="F179" s="147">
        <v>7178</v>
      </c>
      <c r="G179" s="142"/>
      <c r="H179" s="142"/>
      <c r="I179" s="142" t="s">
        <v>317</v>
      </c>
      <c r="J179" s="142" t="s">
        <v>314</v>
      </c>
      <c r="K179" s="142" t="s">
        <v>297</v>
      </c>
    </row>
    <row r="180" spans="1:11" hidden="1" x14ac:dyDescent="0.15">
      <c r="A180" s="145">
        <v>179</v>
      </c>
      <c r="B180" s="145">
        <v>3</v>
      </c>
      <c r="C180" s="145">
        <v>39</v>
      </c>
      <c r="D180" s="146" t="str">
        <f>填表!S182</f>
        <v>{{4035,6}|{4015,6}|{4009,6}}</v>
      </c>
      <c r="E180" s="145" t="s">
        <v>843</v>
      </c>
      <c r="F180" s="145">
        <v>7179</v>
      </c>
      <c r="G180" s="142"/>
      <c r="H180" s="142"/>
      <c r="I180" s="142" t="s">
        <v>318</v>
      </c>
      <c r="J180" s="142" t="s">
        <v>315</v>
      </c>
      <c r="K180" s="142" t="s">
        <v>308</v>
      </c>
    </row>
    <row r="181" spans="1:11" hidden="1" x14ac:dyDescent="0.15">
      <c r="A181" s="147">
        <v>180</v>
      </c>
      <c r="B181" s="147">
        <v>3</v>
      </c>
      <c r="C181" s="147">
        <v>40</v>
      </c>
      <c r="D181" s="146" t="str">
        <f>填表!S183</f>
        <v>{{4031,6}|{4017,6}|{4009,6}}</v>
      </c>
      <c r="E181" s="147" t="s">
        <v>844</v>
      </c>
      <c r="F181" s="147">
        <v>7180</v>
      </c>
      <c r="G181" s="142"/>
      <c r="H181" s="142"/>
      <c r="I181" s="142" t="s">
        <v>319</v>
      </c>
      <c r="J181" s="142" t="s">
        <v>296</v>
      </c>
      <c r="K181" s="142" t="s">
        <v>308</v>
      </c>
    </row>
    <row r="182" spans="1:11" hidden="1" x14ac:dyDescent="0.15">
      <c r="A182" s="145">
        <v>181</v>
      </c>
      <c r="B182" s="145">
        <v>3</v>
      </c>
      <c r="C182" s="145">
        <v>41</v>
      </c>
      <c r="D182" s="146" t="str">
        <f>填表!S184</f>
        <v>{{4021,6}|{4017,6}|{4001,6}}</v>
      </c>
      <c r="E182" s="145" t="s">
        <v>845</v>
      </c>
      <c r="F182" s="145">
        <v>7181</v>
      </c>
      <c r="G182" s="142"/>
      <c r="H182" s="142"/>
      <c r="I182" s="142" t="s">
        <v>307</v>
      </c>
      <c r="J182" s="142" t="s">
        <v>296</v>
      </c>
      <c r="K182" s="142" t="s">
        <v>297</v>
      </c>
    </row>
    <row r="183" spans="1:11" hidden="1" x14ac:dyDescent="0.15">
      <c r="A183" s="147">
        <v>182</v>
      </c>
      <c r="B183" s="147">
        <v>3</v>
      </c>
      <c r="C183" s="147">
        <v>42</v>
      </c>
      <c r="D183" s="146" t="str">
        <f>填表!S185</f>
        <v>{{4022,6}|{4021,6}|{4001,6}}</v>
      </c>
      <c r="E183" s="147" t="s">
        <v>846</v>
      </c>
      <c r="F183" s="147">
        <v>7182</v>
      </c>
      <c r="G183" s="142"/>
      <c r="H183" s="142"/>
      <c r="I183" s="142" t="s">
        <v>309</v>
      </c>
      <c r="J183" s="142" t="s">
        <v>307</v>
      </c>
      <c r="K183" s="142" t="s">
        <v>297</v>
      </c>
    </row>
    <row r="184" spans="1:11" hidden="1" x14ac:dyDescent="0.15">
      <c r="A184" s="145">
        <v>183</v>
      </c>
      <c r="B184" s="145">
        <v>3</v>
      </c>
      <c r="C184" s="145">
        <v>43</v>
      </c>
      <c r="D184" s="146" t="str">
        <f>填表!S186</f>
        <v>{{4034,6}|{4033,6}|{4014,6}}</v>
      </c>
      <c r="E184" s="145" t="s">
        <v>847</v>
      </c>
      <c r="F184" s="145">
        <v>7183</v>
      </c>
      <c r="G184" s="142"/>
      <c r="H184" s="142"/>
      <c r="I184" s="142" t="s">
        <v>306</v>
      </c>
      <c r="J184" s="142" t="s">
        <v>298</v>
      </c>
      <c r="K184" s="142" t="s">
        <v>321</v>
      </c>
    </row>
    <row r="185" spans="1:11" hidden="1" x14ac:dyDescent="0.15">
      <c r="A185" s="147">
        <v>184</v>
      </c>
      <c r="B185" s="147">
        <v>3</v>
      </c>
      <c r="C185" s="147">
        <v>44</v>
      </c>
      <c r="D185" s="146" t="str">
        <f>填表!S187</f>
        <v>{{4034,6}|{4030,6}}</v>
      </c>
      <c r="E185" s="147" t="s">
        <v>848</v>
      </c>
      <c r="F185" s="147">
        <v>7184</v>
      </c>
      <c r="G185" s="142"/>
      <c r="H185" s="142"/>
      <c r="I185" s="142" t="s">
        <v>306</v>
      </c>
      <c r="J185" s="142" t="s">
        <v>305</v>
      </c>
      <c r="K185" s="142">
        <v>0</v>
      </c>
    </row>
    <row r="186" spans="1:11" hidden="1" x14ac:dyDescent="0.15">
      <c r="A186" s="145">
        <v>185</v>
      </c>
      <c r="B186" s="145">
        <v>3</v>
      </c>
      <c r="C186" s="145">
        <v>45</v>
      </c>
      <c r="D186" s="146" t="str">
        <f>填表!S188</f>
        <v>{{4034,6}|{3008,6}|{3005,6}}</v>
      </c>
      <c r="E186" s="145" t="s">
        <v>849</v>
      </c>
      <c r="F186" s="145">
        <v>7185</v>
      </c>
      <c r="G186" s="142"/>
      <c r="H186" s="142"/>
      <c r="I186" s="142" t="s">
        <v>306</v>
      </c>
      <c r="J186" s="142" t="s">
        <v>282</v>
      </c>
      <c r="K186" s="142" t="s">
        <v>294</v>
      </c>
    </row>
    <row r="187" spans="1:11" hidden="1" x14ac:dyDescent="0.15">
      <c r="A187" s="147">
        <v>186</v>
      </c>
      <c r="B187" s="147">
        <v>3</v>
      </c>
      <c r="C187" s="147">
        <v>46</v>
      </c>
      <c r="D187" s="146" t="str">
        <f>填表!S189</f>
        <v>{{3021,5}|{3019,5}|{2017,5}}</v>
      </c>
      <c r="E187" s="147" t="s">
        <v>850</v>
      </c>
      <c r="F187" s="147">
        <v>7186</v>
      </c>
      <c r="G187" s="142"/>
      <c r="H187" s="142"/>
      <c r="I187" s="142" t="s">
        <v>255</v>
      </c>
      <c r="J187" s="142" t="s">
        <v>265</v>
      </c>
      <c r="K187" s="142" t="s">
        <v>248</v>
      </c>
    </row>
    <row r="188" spans="1:11" hidden="1" x14ac:dyDescent="0.15">
      <c r="A188" s="145">
        <v>187</v>
      </c>
      <c r="B188" s="145">
        <v>3</v>
      </c>
      <c r="C188" s="145">
        <v>47</v>
      </c>
      <c r="D188" s="146" t="str">
        <f>填表!S190</f>
        <v>{{3003,5}|{2008,5}|{2004,5}}</v>
      </c>
      <c r="E188" s="145" t="s">
        <v>851</v>
      </c>
      <c r="F188" s="145">
        <v>7187</v>
      </c>
      <c r="G188" s="142"/>
      <c r="H188" s="142"/>
      <c r="I188" s="142" t="s">
        <v>266</v>
      </c>
      <c r="J188" s="142" t="s">
        <v>252</v>
      </c>
      <c r="K188" s="142" t="s">
        <v>257</v>
      </c>
    </row>
    <row r="189" spans="1:11" hidden="1" x14ac:dyDescent="0.15">
      <c r="A189" s="147">
        <v>188</v>
      </c>
      <c r="B189" s="147">
        <v>3</v>
      </c>
      <c r="C189" s="147">
        <v>48</v>
      </c>
      <c r="D189" s="146" t="str">
        <f>填表!S191</f>
        <v>{{2013,5}|{2000,5}}</v>
      </c>
      <c r="E189" s="147" t="s">
        <v>852</v>
      </c>
      <c r="F189" s="147">
        <v>7188</v>
      </c>
      <c r="G189" s="142"/>
      <c r="H189" s="142"/>
      <c r="I189" s="142" t="s">
        <v>267</v>
      </c>
      <c r="J189" s="142" t="s">
        <v>253</v>
      </c>
      <c r="K189" s="142">
        <v>0</v>
      </c>
    </row>
    <row r="190" spans="1:11" hidden="1" x14ac:dyDescent="0.15">
      <c r="A190" s="145">
        <v>189</v>
      </c>
      <c r="B190" s="145">
        <v>3</v>
      </c>
      <c r="C190" s="145">
        <v>49</v>
      </c>
      <c r="D190" s="146" t="str">
        <f>填表!S192</f>
        <v>{{3001,5}|{2009,5}}</v>
      </c>
      <c r="E190" s="145" t="s">
        <v>853</v>
      </c>
      <c r="F190" s="145">
        <v>7189</v>
      </c>
      <c r="G190" s="142"/>
      <c r="H190" s="142"/>
      <c r="I190" s="142" t="s">
        <v>284</v>
      </c>
      <c r="J190" s="142" t="s">
        <v>269</v>
      </c>
      <c r="K190" s="142">
        <v>0</v>
      </c>
    </row>
    <row r="191" spans="1:11" hidden="1" x14ac:dyDescent="0.15">
      <c r="A191" s="147">
        <v>190</v>
      </c>
      <c r="B191" s="147">
        <v>3</v>
      </c>
      <c r="C191" s="147">
        <v>50</v>
      </c>
      <c r="D191" s="146" t="str">
        <f>填表!S193</f>
        <v>{{3016,5}|{3006,5}}</v>
      </c>
      <c r="E191" s="147" t="s">
        <v>854</v>
      </c>
      <c r="F191" s="147">
        <v>7190</v>
      </c>
      <c r="G191" s="142"/>
      <c r="H191" s="142"/>
      <c r="I191" s="142" t="s">
        <v>286</v>
      </c>
      <c r="J191" s="142" t="s">
        <v>271</v>
      </c>
      <c r="K191" s="142">
        <v>0</v>
      </c>
    </row>
    <row r="192" spans="1:11" hidden="1" x14ac:dyDescent="0.15">
      <c r="A192" s="145">
        <v>191</v>
      </c>
      <c r="B192" s="145">
        <v>3</v>
      </c>
      <c r="C192" s="145">
        <v>51</v>
      </c>
      <c r="D192" s="146" t="str">
        <f>填表!S194</f>
        <v>{{2015,5}|{2003,5}}</v>
      </c>
      <c r="E192" s="145" t="s">
        <v>855</v>
      </c>
      <c r="F192" s="145">
        <v>7191</v>
      </c>
      <c r="G192" s="142"/>
      <c r="H192" s="142"/>
      <c r="I192" s="142" t="s">
        <v>287</v>
      </c>
      <c r="J192" s="142" t="s">
        <v>273</v>
      </c>
      <c r="K192" s="142">
        <v>0</v>
      </c>
    </row>
    <row r="193" spans="1:11" hidden="1" x14ac:dyDescent="0.15">
      <c r="A193" s="147">
        <v>192</v>
      </c>
      <c r="B193" s="147">
        <v>3</v>
      </c>
      <c r="C193" s="147">
        <v>52</v>
      </c>
      <c r="D193" s="146" t="str">
        <f>填表!S195</f>
        <v>{{3012,5}|{2007,5}}</v>
      </c>
      <c r="E193" s="147" t="s">
        <v>856</v>
      </c>
      <c r="F193" s="147">
        <v>7192</v>
      </c>
      <c r="G193" s="142"/>
      <c r="H193" s="142"/>
      <c r="I193" s="142" t="s">
        <v>280</v>
      </c>
      <c r="J193" s="142" t="s">
        <v>289</v>
      </c>
      <c r="K193" s="142">
        <v>0</v>
      </c>
    </row>
    <row r="194" spans="1:11" hidden="1" x14ac:dyDescent="0.15">
      <c r="A194" s="145">
        <v>193</v>
      </c>
      <c r="B194" s="145">
        <v>3</v>
      </c>
      <c r="C194" s="145">
        <v>53</v>
      </c>
      <c r="D194" s="146" t="str">
        <f>填表!S196</f>
        <v>{{3020,5}|{3001,5}}</v>
      </c>
      <c r="E194" s="145" t="s">
        <v>857</v>
      </c>
      <c r="F194" s="145">
        <v>7193</v>
      </c>
      <c r="G194" s="142"/>
      <c r="H194" s="142"/>
      <c r="I194" s="142" t="s">
        <v>290</v>
      </c>
      <c r="J194" s="142" t="s">
        <v>284</v>
      </c>
      <c r="K194" s="142">
        <v>0</v>
      </c>
    </row>
    <row r="195" spans="1:11" hidden="1" x14ac:dyDescent="0.15">
      <c r="A195" s="147">
        <v>194</v>
      </c>
      <c r="B195" s="147">
        <v>3</v>
      </c>
      <c r="C195" s="147">
        <v>54</v>
      </c>
      <c r="D195" s="146" t="str">
        <f>填表!S197</f>
        <v>{{2007,5}|{2006,5}}</v>
      </c>
      <c r="E195" s="147" t="s">
        <v>858</v>
      </c>
      <c r="F195" s="147">
        <v>7194</v>
      </c>
      <c r="G195" s="142"/>
      <c r="H195" s="142"/>
      <c r="I195" s="142" t="s">
        <v>289</v>
      </c>
      <c r="J195" s="142" t="s">
        <v>292</v>
      </c>
      <c r="K195" s="142">
        <v>0</v>
      </c>
    </row>
    <row r="196" spans="1:11" hidden="1" x14ac:dyDescent="0.15">
      <c r="A196" s="145">
        <v>195</v>
      </c>
      <c r="B196" s="145">
        <v>3</v>
      </c>
      <c r="C196" s="145">
        <v>55</v>
      </c>
      <c r="D196" s="146" t="str">
        <f>填表!S198</f>
        <v>{{3020,5}|{3005,5}}</v>
      </c>
      <c r="E196" s="145" t="s">
        <v>859</v>
      </c>
      <c r="F196" s="145">
        <v>7195</v>
      </c>
      <c r="G196" s="142"/>
      <c r="H196" s="142"/>
      <c r="I196" s="142" t="s">
        <v>290</v>
      </c>
      <c r="J196" s="142" t="s">
        <v>294</v>
      </c>
      <c r="K196" s="142">
        <v>0</v>
      </c>
    </row>
    <row r="197" spans="1:11" hidden="1" x14ac:dyDescent="0.15">
      <c r="A197" s="147">
        <v>196</v>
      </c>
      <c r="B197" s="147">
        <v>3</v>
      </c>
      <c r="C197" s="147">
        <v>56</v>
      </c>
      <c r="D197" s="146" t="str">
        <f>填表!S199</f>
        <v>{{3003,5}|{2017,5}}</v>
      </c>
      <c r="E197" s="147" t="s">
        <v>860</v>
      </c>
      <c r="F197" s="147">
        <v>7196</v>
      </c>
      <c r="G197" s="142"/>
      <c r="H197" s="142"/>
      <c r="I197" s="142" t="s">
        <v>266</v>
      </c>
      <c r="J197" s="142" t="s">
        <v>248</v>
      </c>
      <c r="K197" s="142">
        <v>0</v>
      </c>
    </row>
    <row r="198" spans="1:11" hidden="1" x14ac:dyDescent="0.15">
      <c r="A198" s="145">
        <v>197</v>
      </c>
      <c r="B198" s="145">
        <v>3</v>
      </c>
      <c r="C198" s="145">
        <v>57</v>
      </c>
      <c r="D198" s="146" t="str">
        <f>填表!S200</f>
        <v>{{2013,5}|{2008,5}}</v>
      </c>
      <c r="E198" s="145" t="s">
        <v>861</v>
      </c>
      <c r="F198" s="145">
        <v>7197</v>
      </c>
      <c r="G198" s="142"/>
      <c r="H198" s="142"/>
      <c r="I198" s="142" t="s">
        <v>267</v>
      </c>
      <c r="J198" s="142" t="s">
        <v>252</v>
      </c>
      <c r="K198" s="142">
        <v>0</v>
      </c>
    </row>
    <row r="199" spans="1:11" hidden="1" x14ac:dyDescent="0.15">
      <c r="A199" s="147">
        <v>198</v>
      </c>
      <c r="B199" s="147">
        <v>3</v>
      </c>
      <c r="C199" s="147">
        <v>58</v>
      </c>
      <c r="D199" s="146" t="str">
        <f>填表!S201</f>
        <v>{{3004,5}|{2000,5}}</v>
      </c>
      <c r="E199" s="147" t="s">
        <v>862</v>
      </c>
      <c r="F199" s="147">
        <v>7198</v>
      </c>
      <c r="G199" s="142"/>
      <c r="H199" s="142"/>
      <c r="I199" s="142" t="s">
        <v>268</v>
      </c>
      <c r="J199" s="142" t="s">
        <v>253</v>
      </c>
      <c r="K199" s="142">
        <v>0</v>
      </c>
    </row>
    <row r="200" spans="1:11" hidden="1" x14ac:dyDescent="0.15">
      <c r="A200" s="145">
        <v>199</v>
      </c>
      <c r="B200" s="145">
        <v>3</v>
      </c>
      <c r="C200" s="145">
        <v>59</v>
      </c>
      <c r="D200" s="146" t="str">
        <f>填表!S202</f>
        <v>{{3015,5}|{2009,5}}</v>
      </c>
      <c r="E200" s="145" t="s">
        <v>863</v>
      </c>
      <c r="F200" s="145">
        <v>7199</v>
      </c>
      <c r="G200" s="142"/>
      <c r="H200" s="142"/>
      <c r="I200" s="142" t="s">
        <v>254</v>
      </c>
      <c r="J200" s="142" t="s">
        <v>269</v>
      </c>
      <c r="K200" s="142">
        <v>0</v>
      </c>
    </row>
    <row r="201" spans="1:11" hidden="1" x14ac:dyDescent="0.15">
      <c r="A201" s="147">
        <v>200</v>
      </c>
      <c r="B201" s="147">
        <v>3</v>
      </c>
      <c r="C201" s="147">
        <v>60</v>
      </c>
      <c r="D201" s="146" t="str">
        <f>填表!S203</f>
        <v>{{3021,5}|{2016,5}}</v>
      </c>
      <c r="E201" s="147" t="s">
        <v>864</v>
      </c>
      <c r="F201" s="147">
        <v>7200</v>
      </c>
      <c r="G201" s="142"/>
      <c r="H201" s="142"/>
      <c r="I201" s="142" t="s">
        <v>255</v>
      </c>
      <c r="J201" s="142" t="s">
        <v>270</v>
      </c>
      <c r="K201" s="142">
        <v>0</v>
      </c>
    </row>
    <row r="202" spans="1:11" hidden="1" x14ac:dyDescent="0.15">
      <c r="A202" s="145">
        <v>201</v>
      </c>
      <c r="B202" s="145">
        <v>3</v>
      </c>
      <c r="C202" s="145">
        <v>61</v>
      </c>
      <c r="D202" s="146" t="str">
        <f>填表!S204</f>
        <v>{{3009,5}|{3006,5}}</v>
      </c>
      <c r="E202" s="145" t="s">
        <v>865</v>
      </c>
      <c r="F202" s="145">
        <v>7201</v>
      </c>
      <c r="G202" s="142"/>
      <c r="H202" s="142"/>
      <c r="I202" s="142" t="s">
        <v>256</v>
      </c>
      <c r="J202" s="142" t="s">
        <v>271</v>
      </c>
      <c r="K202" s="142">
        <v>0</v>
      </c>
    </row>
    <row r="203" spans="1:11" hidden="1" x14ac:dyDescent="0.15">
      <c r="A203" s="147">
        <v>202</v>
      </c>
      <c r="B203" s="147">
        <v>3</v>
      </c>
      <c r="C203" s="147">
        <v>62</v>
      </c>
      <c r="D203" s="146" t="str">
        <f>填表!S205</f>
        <v>{{3013,5}|{2004,5}}</v>
      </c>
      <c r="E203" s="147" t="s">
        <v>866</v>
      </c>
      <c r="F203" s="147">
        <v>7202</v>
      </c>
      <c r="G203" s="142"/>
      <c r="H203" s="142"/>
      <c r="I203" s="142" t="s">
        <v>272</v>
      </c>
      <c r="J203" s="142" t="s">
        <v>257</v>
      </c>
      <c r="K203" s="142">
        <v>0</v>
      </c>
    </row>
    <row r="204" spans="1:11" hidden="1" x14ac:dyDescent="0.15">
      <c r="A204" s="145">
        <v>203</v>
      </c>
      <c r="B204" s="145">
        <v>3</v>
      </c>
      <c r="C204" s="145">
        <v>63</v>
      </c>
      <c r="D204" s="146" t="str">
        <f>填表!S206</f>
        <v>{{3018,5}|{2003,5}}</v>
      </c>
      <c r="E204" s="145" t="s">
        <v>867</v>
      </c>
      <c r="F204" s="145">
        <v>7203</v>
      </c>
      <c r="G204" s="142"/>
      <c r="H204" s="142"/>
      <c r="I204" s="142" t="s">
        <v>258</v>
      </c>
      <c r="J204" s="142" t="s">
        <v>273</v>
      </c>
      <c r="K204" s="142">
        <v>0</v>
      </c>
    </row>
    <row r="205" spans="1:11" hidden="1" x14ac:dyDescent="0.15">
      <c r="A205" s="147">
        <v>204</v>
      </c>
      <c r="B205" s="147">
        <v>3</v>
      </c>
      <c r="C205" s="147">
        <v>64</v>
      </c>
      <c r="D205" s="146" t="str">
        <f>填表!S207</f>
        <v>{{3000,5}|{1017,5}}</v>
      </c>
      <c r="E205" s="147" t="s">
        <v>868</v>
      </c>
      <c r="F205" s="147">
        <v>7204</v>
      </c>
      <c r="G205" s="142"/>
      <c r="H205" s="142"/>
      <c r="I205" s="142" t="s">
        <v>274</v>
      </c>
      <c r="J205" s="142" t="s">
        <v>259</v>
      </c>
      <c r="K205" s="142">
        <v>0</v>
      </c>
    </row>
    <row r="206" spans="1:11" hidden="1" x14ac:dyDescent="0.15">
      <c r="A206" s="145">
        <v>205</v>
      </c>
      <c r="B206" s="145">
        <v>3</v>
      </c>
      <c r="C206" s="145">
        <v>65</v>
      </c>
      <c r="D206" s="146" t="str">
        <f>填表!S208</f>
        <v>{{3010,5}|{2011,5}}</v>
      </c>
      <c r="E206" s="145" t="s">
        <v>869</v>
      </c>
      <c r="F206" s="145">
        <v>7205</v>
      </c>
      <c r="G206" s="142"/>
      <c r="H206" s="142"/>
      <c r="I206" s="142" t="s">
        <v>275</v>
      </c>
      <c r="J206" s="142" t="s">
        <v>260</v>
      </c>
      <c r="K206" s="142">
        <v>0</v>
      </c>
    </row>
    <row r="207" spans="1:11" hidden="1" x14ac:dyDescent="0.15">
      <c r="A207" s="147">
        <v>206</v>
      </c>
      <c r="B207" s="147">
        <v>3</v>
      </c>
      <c r="C207" s="147">
        <v>66</v>
      </c>
      <c r="D207" s="146" t="str">
        <f>填表!S209</f>
        <v>{{3012,5}|{2005,5}}</v>
      </c>
      <c r="E207" s="147" t="s">
        <v>870</v>
      </c>
      <c r="F207" s="147">
        <v>7206</v>
      </c>
      <c r="G207" s="142"/>
      <c r="H207" s="142"/>
      <c r="I207" s="142" t="s">
        <v>280</v>
      </c>
      <c r="J207" s="142" t="s">
        <v>261</v>
      </c>
      <c r="K207" s="142">
        <v>0</v>
      </c>
    </row>
    <row r="208" spans="1:11" hidden="1" x14ac:dyDescent="0.15">
      <c r="A208" s="145">
        <v>207</v>
      </c>
      <c r="B208" s="145">
        <v>3</v>
      </c>
      <c r="C208" s="145">
        <v>67</v>
      </c>
      <c r="D208" s="146" t="str">
        <f>填表!S210</f>
        <v>{{3018,5}|{2010,5}}</v>
      </c>
      <c r="E208" s="145" t="s">
        <v>871</v>
      </c>
      <c r="F208" s="145">
        <v>7207</v>
      </c>
      <c r="G208" s="142"/>
      <c r="H208" s="142"/>
      <c r="I208" s="142" t="s">
        <v>258</v>
      </c>
      <c r="J208" s="142" t="s">
        <v>262</v>
      </c>
      <c r="K208" s="142">
        <v>0</v>
      </c>
    </row>
    <row r="209" spans="1:11" hidden="1" x14ac:dyDescent="0.15">
      <c r="A209" s="147">
        <v>208</v>
      </c>
      <c r="B209" s="147">
        <v>3</v>
      </c>
      <c r="C209" s="147">
        <v>68</v>
      </c>
      <c r="D209" s="146" t="str">
        <f>填表!S211</f>
        <v>{{3017,5}|{1017,5}}</v>
      </c>
      <c r="E209" s="147" t="s">
        <v>872</v>
      </c>
      <c r="F209" s="147">
        <v>7208</v>
      </c>
      <c r="G209" s="142"/>
      <c r="H209" s="142"/>
      <c r="I209" s="142" t="s">
        <v>263</v>
      </c>
      <c r="J209" s="142" t="s">
        <v>259</v>
      </c>
      <c r="K209" s="142">
        <v>0</v>
      </c>
    </row>
    <row r="210" spans="1:11" hidden="1" x14ac:dyDescent="0.15">
      <c r="A210" s="145">
        <v>209</v>
      </c>
      <c r="B210" s="145">
        <v>3</v>
      </c>
      <c r="C210" s="145">
        <v>69</v>
      </c>
      <c r="D210" s="146" t="str">
        <f>填表!S212</f>
        <v>{{2012,5}|{2011,5}}</v>
      </c>
      <c r="E210" s="145" t="s">
        <v>873</v>
      </c>
      <c r="F210" s="145">
        <v>7209</v>
      </c>
      <c r="G210" s="142"/>
      <c r="H210" s="142"/>
      <c r="I210" s="142" t="s">
        <v>264</v>
      </c>
      <c r="J210" s="142" t="s">
        <v>260</v>
      </c>
      <c r="K210" s="142">
        <v>0</v>
      </c>
    </row>
    <row r="211" spans="1:11" hidden="1" x14ac:dyDescent="0.15">
      <c r="A211" s="147">
        <v>210</v>
      </c>
      <c r="B211" s="147">
        <v>3</v>
      </c>
      <c r="C211" s="147">
        <v>70</v>
      </c>
      <c r="D211" s="146" t="str">
        <f>填表!S213</f>
        <v>{{4024,6}|{4027,6}}</v>
      </c>
      <c r="E211" s="147" t="s">
        <v>874</v>
      </c>
      <c r="F211" s="147">
        <v>7210</v>
      </c>
      <c r="G211" s="142"/>
      <c r="H211" s="142"/>
      <c r="I211" s="142" t="s">
        <v>299</v>
      </c>
      <c r="J211" s="142" t="s">
        <v>310</v>
      </c>
      <c r="K211" s="142">
        <v>0</v>
      </c>
    </row>
    <row r="212" spans="1:11" x14ac:dyDescent="0.15">
      <c r="A212" s="145">
        <v>211</v>
      </c>
      <c r="B212" s="145">
        <v>4</v>
      </c>
      <c r="C212" s="145">
        <v>1</v>
      </c>
      <c r="D212" s="146" t="str">
        <f>填表!S214</f>
        <v>{{4033,7}|{4025,7}|{4024,7}}</v>
      </c>
      <c r="E212" s="145" t="s">
        <v>1448</v>
      </c>
      <c r="F212" s="145">
        <v>7211</v>
      </c>
      <c r="G212" s="142"/>
      <c r="H212" s="142"/>
      <c r="I212" s="142" t="s">
        <v>298</v>
      </c>
      <c r="J212" s="142" t="s">
        <v>316</v>
      </c>
      <c r="K212" s="142" t="s">
        <v>299</v>
      </c>
    </row>
    <row r="213" spans="1:11" x14ac:dyDescent="0.15">
      <c r="A213" s="147">
        <v>212</v>
      </c>
      <c r="B213" s="147">
        <v>4</v>
      </c>
      <c r="C213" s="147">
        <v>2</v>
      </c>
      <c r="D213" s="146" t="str">
        <f>填表!S215</f>
        <v>{{4032,7}|{4028,7}|{4022,7}}</v>
      </c>
      <c r="E213" s="147" t="s">
        <v>1449</v>
      </c>
      <c r="F213" s="147">
        <v>7212</v>
      </c>
      <c r="G213" s="142"/>
      <c r="H213" s="142"/>
      <c r="I213" s="142" t="s">
        <v>323</v>
      </c>
      <c r="J213" s="142" t="s">
        <v>322</v>
      </c>
      <c r="K213" s="142" t="s">
        <v>309</v>
      </c>
    </row>
    <row r="214" spans="1:11" x14ac:dyDescent="0.15">
      <c r="A214" s="145">
        <v>213</v>
      </c>
      <c r="B214" s="145">
        <v>4</v>
      </c>
      <c r="C214" s="145">
        <v>3</v>
      </c>
      <c r="D214" s="146" t="str">
        <f>填表!S216</f>
        <v>{{4041,7}|{4037,7}|{4032,7}}</v>
      </c>
      <c r="E214" s="145" t="s">
        <v>1450</v>
      </c>
      <c r="F214" s="145">
        <v>7213</v>
      </c>
      <c r="G214" s="142"/>
      <c r="H214" s="142"/>
      <c r="I214" s="142" t="s">
        <v>330</v>
      </c>
      <c r="J214" s="142" t="s">
        <v>328</v>
      </c>
      <c r="K214" s="142" t="s">
        <v>323</v>
      </c>
    </row>
    <row r="215" spans="1:11" x14ac:dyDescent="0.15">
      <c r="A215" s="147">
        <v>214</v>
      </c>
      <c r="B215" s="147">
        <v>4</v>
      </c>
      <c r="C215" s="147">
        <v>4</v>
      </c>
      <c r="D215" s="146" t="str">
        <f>填表!S217</f>
        <v>{{4042,7}|{4037,7}|{4007,7}}</v>
      </c>
      <c r="E215" s="147" t="s">
        <v>1451</v>
      </c>
      <c r="F215" s="147">
        <v>7214</v>
      </c>
      <c r="G215" s="142"/>
      <c r="H215" s="142"/>
      <c r="I215" s="142" t="s">
        <v>331</v>
      </c>
      <c r="J215" s="142" t="s">
        <v>328</v>
      </c>
      <c r="K215" s="142" t="s">
        <v>326</v>
      </c>
    </row>
    <row r="216" spans="1:11" x14ac:dyDescent="0.15">
      <c r="A216" s="145">
        <v>215</v>
      </c>
      <c r="B216" s="145">
        <v>4</v>
      </c>
      <c r="C216" s="145">
        <v>5</v>
      </c>
      <c r="D216" s="146" t="str">
        <f>填表!S218</f>
        <v>{{4039,7}|{4037,7}|{4026,7}}</v>
      </c>
      <c r="E216" s="145" t="s">
        <v>1452</v>
      </c>
      <c r="F216" s="145">
        <v>7215</v>
      </c>
      <c r="G216" s="142"/>
      <c r="H216" s="142"/>
      <c r="I216" s="142" t="s">
        <v>327</v>
      </c>
      <c r="J216" s="142" t="s">
        <v>328</v>
      </c>
      <c r="K216" s="142" t="s">
        <v>329</v>
      </c>
    </row>
    <row r="217" spans="1:11" x14ac:dyDescent="0.15">
      <c r="A217" s="147">
        <v>216</v>
      </c>
      <c r="B217" s="147">
        <v>4</v>
      </c>
      <c r="C217" s="147">
        <v>6</v>
      </c>
      <c r="D217" s="146" t="str">
        <f>填表!S219</f>
        <v>{{4039,7}|{4032,7}|{4005,7}}</v>
      </c>
      <c r="E217" s="147" t="s">
        <v>1453</v>
      </c>
      <c r="F217" s="147">
        <v>7216</v>
      </c>
      <c r="G217" s="142"/>
      <c r="H217" s="142"/>
      <c r="I217" s="142" t="s">
        <v>327</v>
      </c>
      <c r="J217" s="142" t="s">
        <v>323</v>
      </c>
      <c r="K217" s="142" t="s">
        <v>311</v>
      </c>
    </row>
    <row r="218" spans="1:11" x14ac:dyDescent="0.15">
      <c r="A218" s="145">
        <v>217</v>
      </c>
      <c r="B218" s="145">
        <v>4</v>
      </c>
      <c r="C218" s="145">
        <v>7</v>
      </c>
      <c r="D218" s="146" t="str">
        <f>填表!S220</f>
        <v>{{4040,7}|{4039,7}|{4038,7}}</v>
      </c>
      <c r="E218" s="145" t="s">
        <v>1454</v>
      </c>
      <c r="F218" s="145">
        <v>7217</v>
      </c>
      <c r="G218" s="142"/>
      <c r="H218" s="142"/>
      <c r="I218" s="142" t="s">
        <v>313</v>
      </c>
      <c r="J218" s="142" t="s">
        <v>327</v>
      </c>
      <c r="K218" s="142" t="s">
        <v>317</v>
      </c>
    </row>
    <row r="219" spans="1:11" x14ac:dyDescent="0.15">
      <c r="A219" s="147">
        <v>218</v>
      </c>
      <c r="B219" s="147">
        <v>4</v>
      </c>
      <c r="C219" s="147">
        <v>8</v>
      </c>
      <c r="D219" s="146" t="str">
        <f>填表!S221</f>
        <v>{{4023,7}|{4016,7}|{4004,7}}</v>
      </c>
      <c r="E219" s="147" t="s">
        <v>1455</v>
      </c>
      <c r="F219" s="147">
        <v>7218</v>
      </c>
      <c r="G219" s="142"/>
      <c r="H219" s="142"/>
      <c r="I219" s="142" t="s">
        <v>301</v>
      </c>
      <c r="J219" s="142" t="s">
        <v>302</v>
      </c>
      <c r="K219" s="142" t="s">
        <v>304</v>
      </c>
    </row>
    <row r="220" spans="1:11" x14ac:dyDescent="0.15">
      <c r="A220" s="145">
        <v>219</v>
      </c>
      <c r="B220" s="145">
        <v>4</v>
      </c>
      <c r="C220" s="145">
        <v>9</v>
      </c>
      <c r="D220" s="146" t="str">
        <f>填表!S222</f>
        <v>{{4000,7}|{2016,7}}</v>
      </c>
      <c r="E220" s="145" t="s">
        <v>1456</v>
      </c>
      <c r="F220" s="145">
        <v>7219</v>
      </c>
      <c r="G220" s="142"/>
      <c r="H220" s="142"/>
      <c r="I220" s="142" t="s">
        <v>303</v>
      </c>
      <c r="J220" s="142" t="s">
        <v>270</v>
      </c>
      <c r="K220" s="142">
        <v>0</v>
      </c>
    </row>
    <row r="221" spans="1:11" x14ac:dyDescent="0.15">
      <c r="A221" s="147">
        <v>220</v>
      </c>
      <c r="B221" s="147">
        <v>4</v>
      </c>
      <c r="C221" s="147">
        <v>10</v>
      </c>
      <c r="D221" s="146" t="str">
        <f>填表!S223</f>
        <v>{{4036,7}|{4027,7}|{4007,7}}</v>
      </c>
      <c r="E221" s="147" t="s">
        <v>1457</v>
      </c>
      <c r="F221" s="147">
        <v>7220</v>
      </c>
      <c r="G221" s="142"/>
      <c r="H221" s="142"/>
      <c r="I221" s="142" t="s">
        <v>325</v>
      </c>
      <c r="J221" s="142" t="s">
        <v>310</v>
      </c>
      <c r="K221" s="142" t="s">
        <v>326</v>
      </c>
    </row>
    <row r="222" spans="1:11" x14ac:dyDescent="0.15">
      <c r="A222" s="145">
        <v>221</v>
      </c>
      <c r="B222" s="145">
        <v>4</v>
      </c>
      <c r="C222" s="145">
        <v>11</v>
      </c>
      <c r="D222" s="146" t="str">
        <f>填表!S224</f>
        <v>{{4038,7}|{4025,7}|{4002,7}}</v>
      </c>
      <c r="E222" s="145" t="s">
        <v>1458</v>
      </c>
      <c r="F222" s="145">
        <v>7221</v>
      </c>
      <c r="G222" s="142"/>
      <c r="H222" s="142"/>
      <c r="I222" s="142" t="s">
        <v>317</v>
      </c>
      <c r="J222" s="142" t="s">
        <v>316</v>
      </c>
      <c r="K222" s="142" t="s">
        <v>300</v>
      </c>
    </row>
    <row r="223" spans="1:11" x14ac:dyDescent="0.15">
      <c r="A223" s="147">
        <v>222</v>
      </c>
      <c r="B223" s="147">
        <v>4</v>
      </c>
      <c r="C223" s="147">
        <v>12</v>
      </c>
      <c r="D223" s="146" t="str">
        <f>填表!S225</f>
        <v>{{4030,7}|{3008,7}}</v>
      </c>
      <c r="E223" s="147" t="s">
        <v>1459</v>
      </c>
      <c r="F223" s="147">
        <v>7222</v>
      </c>
      <c r="G223" s="142"/>
      <c r="H223" s="142"/>
      <c r="I223" s="142" t="s">
        <v>305</v>
      </c>
      <c r="J223" s="142" t="s">
        <v>282</v>
      </c>
      <c r="K223" s="142">
        <v>0</v>
      </c>
    </row>
    <row r="224" spans="1:11" x14ac:dyDescent="0.15">
      <c r="A224" s="145">
        <v>223</v>
      </c>
      <c r="B224" s="145">
        <v>4</v>
      </c>
      <c r="C224" s="145">
        <v>13</v>
      </c>
      <c r="D224" s="146" t="str">
        <f>填表!S226</f>
        <v>{{4031,7}|{4028,7}}</v>
      </c>
      <c r="E224" s="145" t="s">
        <v>1460</v>
      </c>
      <c r="F224" s="145">
        <v>7223</v>
      </c>
      <c r="G224" s="142"/>
      <c r="H224" s="142"/>
      <c r="I224" s="142" t="s">
        <v>319</v>
      </c>
      <c r="J224" s="142" t="s">
        <v>322</v>
      </c>
      <c r="K224" s="142">
        <v>0</v>
      </c>
    </row>
    <row r="225" spans="1:11" x14ac:dyDescent="0.15">
      <c r="A225" s="147">
        <v>224</v>
      </c>
      <c r="B225" s="147">
        <v>4</v>
      </c>
      <c r="C225" s="147">
        <v>14</v>
      </c>
      <c r="D225" s="146" t="str">
        <f>填表!S227</f>
        <v>{{4022,7}|{3010,7}}</v>
      </c>
      <c r="E225" s="147" t="s">
        <v>1461</v>
      </c>
      <c r="F225" s="147">
        <v>7224</v>
      </c>
      <c r="G225" s="142"/>
      <c r="H225" s="142"/>
      <c r="I225" s="142" t="s">
        <v>309</v>
      </c>
      <c r="J225" s="142" t="s">
        <v>275</v>
      </c>
      <c r="K225" s="142">
        <v>0</v>
      </c>
    </row>
    <row r="226" spans="1:11" x14ac:dyDescent="0.15">
      <c r="A226" s="145">
        <v>225</v>
      </c>
      <c r="B226" s="145">
        <v>4</v>
      </c>
      <c r="C226" s="145">
        <v>15</v>
      </c>
      <c r="D226" s="146" t="str">
        <f>填表!S228</f>
        <v>{{4033,7}|{4030,7}|{4021,7}}</v>
      </c>
      <c r="E226" s="145" t="s">
        <v>1462</v>
      </c>
      <c r="F226" s="145">
        <v>7225</v>
      </c>
      <c r="G226" s="142"/>
      <c r="H226" s="142"/>
      <c r="I226" s="142" t="s">
        <v>298</v>
      </c>
      <c r="J226" s="142" t="s">
        <v>305</v>
      </c>
      <c r="K226" s="142" t="s">
        <v>307</v>
      </c>
    </row>
    <row r="227" spans="1:11" x14ac:dyDescent="0.15">
      <c r="A227" s="147">
        <v>226</v>
      </c>
      <c r="B227" s="147">
        <v>4</v>
      </c>
      <c r="C227" s="147">
        <v>16</v>
      </c>
      <c r="D227" s="146" t="str">
        <f>填表!S229</f>
        <v>{{4035,7}|{4026,7}|{4019,7}}</v>
      </c>
      <c r="E227" s="147" t="s">
        <v>1463</v>
      </c>
      <c r="F227" s="147">
        <v>7226</v>
      </c>
      <c r="G227" s="142"/>
      <c r="H227" s="142"/>
      <c r="I227" s="142" t="s">
        <v>318</v>
      </c>
      <c r="J227" s="142" t="s">
        <v>329</v>
      </c>
      <c r="K227" s="142" t="s">
        <v>324</v>
      </c>
    </row>
    <row r="228" spans="1:11" x14ac:dyDescent="0.15">
      <c r="A228" s="145">
        <v>227</v>
      </c>
      <c r="B228" s="145">
        <v>4</v>
      </c>
      <c r="C228" s="145">
        <v>17</v>
      </c>
      <c r="D228" s="146" t="str">
        <f>填表!S230</f>
        <v>{{4019,7}|{4012,7}}</v>
      </c>
      <c r="E228" s="145" t="s">
        <v>1464</v>
      </c>
      <c r="F228" s="145">
        <v>7227</v>
      </c>
      <c r="G228" s="142"/>
      <c r="H228" s="142"/>
      <c r="I228" s="142" t="s">
        <v>324</v>
      </c>
      <c r="J228" s="142" t="s">
        <v>312</v>
      </c>
      <c r="K228" s="142">
        <v>0</v>
      </c>
    </row>
    <row r="229" spans="1:11" x14ac:dyDescent="0.15">
      <c r="A229" s="147">
        <v>228</v>
      </c>
      <c r="B229" s="147">
        <v>4</v>
      </c>
      <c r="C229" s="147">
        <v>18</v>
      </c>
      <c r="D229" s="146" t="str">
        <f>填表!S231</f>
        <v>{{4036,7}|{4014,7}}</v>
      </c>
      <c r="E229" s="147" t="s">
        <v>1465</v>
      </c>
      <c r="F229" s="147">
        <v>7228</v>
      </c>
      <c r="G229" s="142"/>
      <c r="H229" s="142"/>
      <c r="I229" s="142" t="s">
        <v>325</v>
      </c>
      <c r="J229" s="142" t="s">
        <v>321</v>
      </c>
      <c r="K229" s="142">
        <v>0</v>
      </c>
    </row>
    <row r="230" spans="1:11" x14ac:dyDescent="0.15">
      <c r="A230" s="145">
        <v>229</v>
      </c>
      <c r="B230" s="145">
        <v>4</v>
      </c>
      <c r="C230" s="145">
        <v>19</v>
      </c>
      <c r="D230" s="146" t="str">
        <f>填表!S232</f>
        <v>{{3015,6}|{3013,6}}</v>
      </c>
      <c r="E230" s="145" t="s">
        <v>1466</v>
      </c>
      <c r="F230" s="145">
        <v>7229</v>
      </c>
      <c r="G230" s="142"/>
      <c r="H230" s="142"/>
      <c r="I230" s="142" t="s">
        <v>254</v>
      </c>
      <c r="J230" s="142" t="s">
        <v>272</v>
      </c>
      <c r="K230" s="142">
        <v>0</v>
      </c>
    </row>
    <row r="231" spans="1:11" x14ac:dyDescent="0.15">
      <c r="A231" s="147">
        <v>230</v>
      </c>
      <c r="B231" s="147">
        <v>4</v>
      </c>
      <c r="C231" s="147">
        <v>20</v>
      </c>
      <c r="D231" s="146" t="str">
        <f>填表!S233</f>
        <v>{{3000,6}|{2006,6}}</v>
      </c>
      <c r="E231" s="147" t="s">
        <v>1467</v>
      </c>
      <c r="F231" s="147">
        <v>7230</v>
      </c>
      <c r="G231" s="142"/>
      <c r="H231" s="142"/>
      <c r="I231" s="142" t="s">
        <v>274</v>
      </c>
      <c r="J231" s="142" t="s">
        <v>292</v>
      </c>
      <c r="K231" s="142">
        <v>0</v>
      </c>
    </row>
    <row r="232" spans="1:11" x14ac:dyDescent="0.15">
      <c r="A232" s="145">
        <v>231</v>
      </c>
      <c r="B232" s="145">
        <v>4</v>
      </c>
      <c r="C232" s="145">
        <v>21</v>
      </c>
      <c r="D232" s="146" t="str">
        <f>填表!S234</f>
        <v>{{3009,6}|{3004,6}|{2010,6}}</v>
      </c>
      <c r="E232" s="145" t="s">
        <v>1468</v>
      </c>
      <c r="F232" s="145">
        <v>7231</v>
      </c>
      <c r="G232" s="142"/>
      <c r="H232" s="142"/>
      <c r="I232" s="142" t="s">
        <v>256</v>
      </c>
      <c r="J232" s="142" t="s">
        <v>268</v>
      </c>
      <c r="K232" s="142" t="s">
        <v>262</v>
      </c>
    </row>
    <row r="233" spans="1:11" x14ac:dyDescent="0.15">
      <c r="A233" s="147">
        <v>232</v>
      </c>
      <c r="B233" s="147">
        <v>4</v>
      </c>
      <c r="C233" s="147">
        <v>22</v>
      </c>
      <c r="D233" s="146" t="str">
        <f>填表!S235</f>
        <v>{{2015,6}|{2012,6}}</v>
      </c>
      <c r="E233" s="147" t="s">
        <v>1469</v>
      </c>
      <c r="F233" s="147">
        <v>7232</v>
      </c>
      <c r="G233" s="142"/>
      <c r="H233" s="142"/>
      <c r="I233" s="142" t="s">
        <v>287</v>
      </c>
      <c r="J233" s="142" t="s">
        <v>264</v>
      </c>
      <c r="K233" s="142">
        <v>0</v>
      </c>
    </row>
    <row r="234" spans="1:11" x14ac:dyDescent="0.15">
      <c r="A234" s="145">
        <v>233</v>
      </c>
      <c r="B234" s="145">
        <v>4</v>
      </c>
      <c r="C234" s="145">
        <v>23</v>
      </c>
      <c r="D234" s="146" t="str">
        <f>填表!S236</f>
        <v>{{3017,6}|{3016,6}}</v>
      </c>
      <c r="E234" s="145" t="s">
        <v>1470</v>
      </c>
      <c r="F234" s="145">
        <v>7233</v>
      </c>
      <c r="G234" s="142"/>
      <c r="H234" s="142"/>
      <c r="I234" s="142" t="s">
        <v>263</v>
      </c>
      <c r="J234" s="142" t="s">
        <v>286</v>
      </c>
      <c r="K234" s="142">
        <v>0</v>
      </c>
    </row>
    <row r="235" spans="1:11" x14ac:dyDescent="0.15">
      <c r="A235" s="147">
        <v>234</v>
      </c>
      <c r="B235" s="147">
        <v>4</v>
      </c>
      <c r="C235" s="147">
        <v>24</v>
      </c>
      <c r="D235" s="146" t="str">
        <f>填表!S237</f>
        <v>{{4041,7}|{4024,7}|{4019,7}}</v>
      </c>
      <c r="E235" s="147" t="s">
        <v>879</v>
      </c>
      <c r="F235" s="147">
        <v>7234</v>
      </c>
      <c r="G235" s="142"/>
      <c r="H235" s="142"/>
      <c r="I235" s="142" t="s">
        <v>330</v>
      </c>
      <c r="J235" s="142" t="s">
        <v>299</v>
      </c>
      <c r="K235" s="142" t="s">
        <v>324</v>
      </c>
    </row>
    <row r="236" spans="1:11" x14ac:dyDescent="0.15">
      <c r="A236" s="145">
        <v>235</v>
      </c>
      <c r="B236" s="145">
        <v>4</v>
      </c>
      <c r="C236" s="145">
        <v>25</v>
      </c>
      <c r="D236" s="146" t="str">
        <f>填表!S238</f>
        <v>{{4042,7}|{4036,7}|{4002,7}}</v>
      </c>
      <c r="E236" s="145" t="s">
        <v>880</v>
      </c>
      <c r="F236" s="145">
        <v>7235</v>
      </c>
      <c r="G236" s="142"/>
      <c r="H236" s="142"/>
      <c r="I236" s="142" t="s">
        <v>331</v>
      </c>
      <c r="J236" s="142" t="s">
        <v>325</v>
      </c>
      <c r="K236" s="142" t="s">
        <v>300</v>
      </c>
    </row>
    <row r="237" spans="1:11" x14ac:dyDescent="0.15">
      <c r="A237" s="147">
        <v>236</v>
      </c>
      <c r="B237" s="147">
        <v>4</v>
      </c>
      <c r="C237" s="147">
        <v>26</v>
      </c>
      <c r="D237" s="146" t="str">
        <f>填表!S239</f>
        <v>{{4041,7}|{4023,7}|{4007,7}}</v>
      </c>
      <c r="E237" s="147" t="s">
        <v>881</v>
      </c>
      <c r="F237" s="147">
        <v>7236</v>
      </c>
      <c r="G237" s="142"/>
      <c r="H237" s="142"/>
      <c r="I237" s="142" t="s">
        <v>330</v>
      </c>
      <c r="J237" s="142" t="s">
        <v>301</v>
      </c>
      <c r="K237" s="142" t="s">
        <v>326</v>
      </c>
    </row>
    <row r="238" spans="1:11" x14ac:dyDescent="0.15">
      <c r="A238" s="145">
        <v>237</v>
      </c>
      <c r="B238" s="145">
        <v>4</v>
      </c>
      <c r="C238" s="145">
        <v>27</v>
      </c>
      <c r="D238" s="146" t="str">
        <f>填表!S240</f>
        <v>{{4042,7}|{4035,7}|{4016,7}}</v>
      </c>
      <c r="E238" s="145" t="s">
        <v>882</v>
      </c>
      <c r="F238" s="145">
        <v>7237</v>
      </c>
      <c r="G238" s="142"/>
      <c r="H238" s="142"/>
      <c r="I238" s="142" t="s">
        <v>331</v>
      </c>
      <c r="J238" s="142" t="s">
        <v>318</v>
      </c>
      <c r="K238" s="142" t="s">
        <v>302</v>
      </c>
    </row>
    <row r="239" spans="1:11" x14ac:dyDescent="0.15">
      <c r="A239" s="147">
        <v>238</v>
      </c>
      <c r="B239" s="147">
        <v>4</v>
      </c>
      <c r="C239" s="147">
        <v>28</v>
      </c>
      <c r="D239" s="146" t="str">
        <f>填表!S241</f>
        <v>{{4031,7}|{4026,7}|{4000,7}}</v>
      </c>
      <c r="E239" s="147" t="s">
        <v>883</v>
      </c>
      <c r="F239" s="147">
        <v>7238</v>
      </c>
      <c r="G239" s="142"/>
      <c r="H239" s="142"/>
      <c r="I239" s="142" t="s">
        <v>319</v>
      </c>
      <c r="J239" s="142" t="s">
        <v>329</v>
      </c>
      <c r="K239" s="142" t="s">
        <v>303</v>
      </c>
    </row>
    <row r="240" spans="1:11" x14ac:dyDescent="0.15">
      <c r="A240" s="145">
        <v>239</v>
      </c>
      <c r="B240" s="145">
        <v>4</v>
      </c>
      <c r="C240" s="145">
        <v>29</v>
      </c>
      <c r="D240" s="146" t="str">
        <f>填表!S242</f>
        <v>{{4027,7}|{4014,7}|{4004,7}}</v>
      </c>
      <c r="E240" s="145" t="s">
        <v>884</v>
      </c>
      <c r="F240" s="145">
        <v>7239</v>
      </c>
      <c r="G240" s="142"/>
      <c r="H240" s="142"/>
      <c r="I240" s="142" t="s">
        <v>310</v>
      </c>
      <c r="J240" s="142" t="s">
        <v>321</v>
      </c>
      <c r="K240" s="142" t="s">
        <v>304</v>
      </c>
    </row>
    <row r="241" spans="1:11" x14ac:dyDescent="0.15">
      <c r="A241" s="147">
        <v>240</v>
      </c>
      <c r="B241" s="147">
        <v>4</v>
      </c>
      <c r="C241" s="147">
        <v>30</v>
      </c>
      <c r="D241" s="146" t="str">
        <f>填表!S243</f>
        <v>{{4028,7}|{4009,7}|{4005,7}}</v>
      </c>
      <c r="E241" s="147" t="s">
        <v>885</v>
      </c>
      <c r="F241" s="147">
        <v>7240</v>
      </c>
      <c r="G241" s="142"/>
      <c r="H241" s="142"/>
      <c r="I241" s="142" t="s">
        <v>322</v>
      </c>
      <c r="J241" s="142" t="s">
        <v>308</v>
      </c>
      <c r="K241" s="142" t="s">
        <v>311</v>
      </c>
    </row>
    <row r="242" spans="1:11" x14ac:dyDescent="0.15">
      <c r="A242" s="145">
        <v>241</v>
      </c>
      <c r="B242" s="145">
        <v>4</v>
      </c>
      <c r="C242" s="145">
        <v>31</v>
      </c>
      <c r="D242" s="146" t="str">
        <f>填表!S244</f>
        <v>{{4024,7}|{4012,7}|{4006,7}}</v>
      </c>
      <c r="E242" s="145" t="s">
        <v>886</v>
      </c>
      <c r="F242" s="145">
        <v>7241</v>
      </c>
      <c r="G242" s="142"/>
      <c r="H242" s="142"/>
      <c r="I242" s="142" t="s">
        <v>299</v>
      </c>
      <c r="J242" s="142" t="s">
        <v>312</v>
      </c>
      <c r="K242" s="142" t="s">
        <v>320</v>
      </c>
    </row>
    <row r="243" spans="1:11" x14ac:dyDescent="0.15">
      <c r="A243" s="147">
        <v>242</v>
      </c>
      <c r="B243" s="147">
        <v>4</v>
      </c>
      <c r="C243" s="147">
        <v>32</v>
      </c>
      <c r="D243" s="146" t="str">
        <f>填表!S245</f>
        <v>{{4040,7}|{4006,7}|{4002,7}}</v>
      </c>
      <c r="E243" s="147" t="s">
        <v>887</v>
      </c>
      <c r="F243" s="147">
        <v>7242</v>
      </c>
      <c r="G243" s="142"/>
      <c r="H243" s="142"/>
      <c r="I243" s="142" t="s">
        <v>313</v>
      </c>
      <c r="J243" s="142" t="s">
        <v>320</v>
      </c>
      <c r="K243" s="142" t="s">
        <v>300</v>
      </c>
    </row>
    <row r="244" spans="1:11" x14ac:dyDescent="0.15">
      <c r="A244" s="145">
        <v>243</v>
      </c>
      <c r="B244" s="145">
        <v>4</v>
      </c>
      <c r="C244" s="145">
        <v>33</v>
      </c>
      <c r="D244" s="146" t="str">
        <f>填表!S246</f>
        <v>{{4027,7}|{4023,7}|{4006,7}}</v>
      </c>
      <c r="E244" s="145" t="s">
        <v>888</v>
      </c>
      <c r="F244" s="145">
        <v>7243</v>
      </c>
      <c r="G244" s="142"/>
      <c r="H244" s="142"/>
      <c r="I244" s="142" t="s">
        <v>310</v>
      </c>
      <c r="J244" s="142" t="s">
        <v>301</v>
      </c>
      <c r="K244" s="142" t="s">
        <v>320</v>
      </c>
    </row>
    <row r="245" spans="1:11" x14ac:dyDescent="0.15">
      <c r="A245" s="147">
        <v>244</v>
      </c>
      <c r="B245" s="147">
        <v>4</v>
      </c>
      <c r="C245" s="147">
        <v>34</v>
      </c>
      <c r="D245" s="146" t="str">
        <f>填表!S247</f>
        <v>{{4018,7}|{4016,7}|{4005,7}}</v>
      </c>
      <c r="E245" s="147" t="s">
        <v>889</v>
      </c>
      <c r="F245" s="147">
        <v>7244</v>
      </c>
      <c r="G245" s="142"/>
      <c r="H245" s="142"/>
      <c r="I245" s="142" t="s">
        <v>314</v>
      </c>
      <c r="J245" s="142" t="s">
        <v>302</v>
      </c>
      <c r="K245" s="142" t="s">
        <v>311</v>
      </c>
    </row>
    <row r="246" spans="1:11" x14ac:dyDescent="0.15">
      <c r="A246" s="145">
        <v>245</v>
      </c>
      <c r="B246" s="145">
        <v>4</v>
      </c>
      <c r="C246" s="145">
        <v>35</v>
      </c>
      <c r="D246" s="146" t="str">
        <f>填表!S248</f>
        <v>{{4015,7}|{4012,7}|{4000,7}}</v>
      </c>
      <c r="E246" s="145" t="s">
        <v>890</v>
      </c>
      <c r="F246" s="145">
        <v>7245</v>
      </c>
      <c r="G246" s="142"/>
      <c r="H246" s="142"/>
      <c r="I246" s="142" t="s">
        <v>315</v>
      </c>
      <c r="J246" s="142" t="s">
        <v>312</v>
      </c>
      <c r="K246" s="142" t="s">
        <v>303</v>
      </c>
    </row>
    <row r="247" spans="1:11" x14ac:dyDescent="0.15">
      <c r="A247" s="147">
        <v>246</v>
      </c>
      <c r="B247" s="147">
        <v>4</v>
      </c>
      <c r="C247" s="147">
        <v>36</v>
      </c>
      <c r="D247" s="146" t="str">
        <f>填表!S249</f>
        <v>{{4040,7}|{4018,7}|{4004,7}}</v>
      </c>
      <c r="E247" s="147" t="s">
        <v>891</v>
      </c>
      <c r="F247" s="147">
        <v>7246</v>
      </c>
      <c r="G247" s="142"/>
      <c r="H247" s="142"/>
      <c r="I247" s="142" t="s">
        <v>313</v>
      </c>
      <c r="J247" s="142" t="s">
        <v>314</v>
      </c>
      <c r="K247" s="142" t="s">
        <v>304</v>
      </c>
    </row>
    <row r="248" spans="1:11" x14ac:dyDescent="0.15">
      <c r="A248" s="145">
        <v>247</v>
      </c>
      <c r="B248" s="145">
        <v>4</v>
      </c>
      <c r="C248" s="145">
        <v>37</v>
      </c>
      <c r="D248" s="146" t="str">
        <f>填表!S250</f>
        <v>{{4025,7}|{4017,7}|{4015,7}}</v>
      </c>
      <c r="E248" s="145" t="s">
        <v>892</v>
      </c>
      <c r="F248" s="145">
        <v>7247</v>
      </c>
      <c r="G248" s="142"/>
      <c r="H248" s="142"/>
      <c r="I248" s="142" t="s">
        <v>316</v>
      </c>
      <c r="J248" s="142" t="s">
        <v>296</v>
      </c>
      <c r="K248" s="142" t="s">
        <v>315</v>
      </c>
    </row>
    <row r="249" spans="1:11" x14ac:dyDescent="0.15">
      <c r="A249" s="147">
        <v>248</v>
      </c>
      <c r="B249" s="147">
        <v>4</v>
      </c>
      <c r="C249" s="147">
        <v>38</v>
      </c>
      <c r="D249" s="146" t="str">
        <f>填表!S251</f>
        <v>{{4038,7}|{4018,7}|{4001,7}}</v>
      </c>
      <c r="E249" s="147" t="s">
        <v>893</v>
      </c>
      <c r="F249" s="147">
        <v>7248</v>
      </c>
      <c r="G249" s="142"/>
      <c r="H249" s="142"/>
      <c r="I249" s="142" t="s">
        <v>317</v>
      </c>
      <c r="J249" s="142" t="s">
        <v>314</v>
      </c>
      <c r="K249" s="142" t="s">
        <v>297</v>
      </c>
    </row>
    <row r="250" spans="1:11" x14ac:dyDescent="0.15">
      <c r="A250" s="145">
        <v>249</v>
      </c>
      <c r="B250" s="145">
        <v>4</v>
      </c>
      <c r="C250" s="145">
        <v>39</v>
      </c>
      <c r="D250" s="146" t="str">
        <f>填表!S252</f>
        <v>{{4035,7}|{4015,7}|{4009,7}}</v>
      </c>
      <c r="E250" s="145" t="s">
        <v>894</v>
      </c>
      <c r="F250" s="145">
        <v>7249</v>
      </c>
      <c r="G250" s="142"/>
      <c r="H250" s="142"/>
      <c r="I250" s="142" t="s">
        <v>318</v>
      </c>
      <c r="J250" s="142" t="s">
        <v>315</v>
      </c>
      <c r="K250" s="142" t="s">
        <v>308</v>
      </c>
    </row>
    <row r="251" spans="1:11" x14ac:dyDescent="0.15">
      <c r="A251" s="147">
        <v>250</v>
      </c>
      <c r="B251" s="147">
        <v>4</v>
      </c>
      <c r="C251" s="147">
        <v>40</v>
      </c>
      <c r="D251" s="146" t="str">
        <f>填表!S253</f>
        <v>{{4031,7}|{4017,7}|{4009,7}}</v>
      </c>
      <c r="E251" s="147" t="s">
        <v>895</v>
      </c>
      <c r="F251" s="147">
        <v>7250</v>
      </c>
      <c r="G251" s="142"/>
      <c r="H251" s="142"/>
      <c r="I251" s="142" t="s">
        <v>319</v>
      </c>
      <c r="J251" s="142" t="s">
        <v>296</v>
      </c>
      <c r="K251" s="142" t="s">
        <v>308</v>
      </c>
    </row>
    <row r="252" spans="1:11" x14ac:dyDescent="0.15">
      <c r="A252" s="145">
        <v>251</v>
      </c>
      <c r="B252" s="145">
        <v>4</v>
      </c>
      <c r="C252" s="145">
        <v>41</v>
      </c>
      <c r="D252" s="146" t="str">
        <f>填表!S254</f>
        <v>{{4021,7}|{4017,7}|{4001,7}}</v>
      </c>
      <c r="E252" s="145" t="s">
        <v>896</v>
      </c>
      <c r="F252" s="145">
        <v>7251</v>
      </c>
      <c r="G252" s="142"/>
      <c r="H252" s="142"/>
      <c r="I252" s="142" t="s">
        <v>307</v>
      </c>
      <c r="J252" s="142" t="s">
        <v>296</v>
      </c>
      <c r="K252" s="142" t="s">
        <v>297</v>
      </c>
    </row>
    <row r="253" spans="1:11" x14ac:dyDescent="0.15">
      <c r="A253" s="147">
        <v>252</v>
      </c>
      <c r="B253" s="147">
        <v>4</v>
      </c>
      <c r="C253" s="147">
        <v>42</v>
      </c>
      <c r="D253" s="146" t="str">
        <f>填表!S255</f>
        <v>{{4022,7}|{4021,7}|{4001,7}}</v>
      </c>
      <c r="E253" s="147" t="s">
        <v>897</v>
      </c>
      <c r="F253" s="147">
        <v>7252</v>
      </c>
      <c r="G253" s="142"/>
      <c r="H253" s="142"/>
      <c r="I253" s="142" t="s">
        <v>309</v>
      </c>
      <c r="J253" s="142" t="s">
        <v>307</v>
      </c>
      <c r="K253" s="142" t="s">
        <v>297</v>
      </c>
    </row>
    <row r="254" spans="1:11" x14ac:dyDescent="0.15">
      <c r="A254" s="145">
        <v>253</v>
      </c>
      <c r="B254" s="145">
        <v>4</v>
      </c>
      <c r="C254" s="145">
        <v>43</v>
      </c>
      <c r="D254" s="146" t="str">
        <f>填表!S256</f>
        <v>{{4034,7}|{4033,7}|{4014,7}}</v>
      </c>
      <c r="E254" s="145" t="s">
        <v>898</v>
      </c>
      <c r="F254" s="145">
        <v>7253</v>
      </c>
      <c r="G254" s="142"/>
      <c r="H254" s="142"/>
      <c r="I254" s="142" t="s">
        <v>306</v>
      </c>
      <c r="J254" s="142" t="s">
        <v>298</v>
      </c>
      <c r="K254" s="142" t="s">
        <v>321</v>
      </c>
    </row>
    <row r="255" spans="1:11" x14ac:dyDescent="0.15">
      <c r="A255" s="147">
        <v>254</v>
      </c>
      <c r="B255" s="147">
        <v>4</v>
      </c>
      <c r="C255" s="147">
        <v>44</v>
      </c>
      <c r="D255" s="146" t="str">
        <f>填表!S257</f>
        <v>{{4034,7}|{4030,7}}</v>
      </c>
      <c r="E255" s="147" t="s">
        <v>899</v>
      </c>
      <c r="F255" s="147">
        <v>7254</v>
      </c>
      <c r="G255" s="142"/>
      <c r="H255" s="142"/>
      <c r="I255" s="142" t="s">
        <v>306</v>
      </c>
      <c r="J255" s="142" t="s">
        <v>305</v>
      </c>
      <c r="K255" s="142">
        <v>0</v>
      </c>
    </row>
    <row r="256" spans="1:11" x14ac:dyDescent="0.15">
      <c r="A256" s="145">
        <v>255</v>
      </c>
      <c r="B256" s="145">
        <v>4</v>
      </c>
      <c r="C256" s="145">
        <v>45</v>
      </c>
      <c r="D256" s="146" t="str">
        <f>填表!S258</f>
        <v>{{4034,7}|{3008,7}|{3005,7}}</v>
      </c>
      <c r="E256" s="145" t="s">
        <v>900</v>
      </c>
      <c r="F256" s="145">
        <v>7255</v>
      </c>
      <c r="G256" s="142"/>
      <c r="H256" s="142"/>
      <c r="I256" s="142" t="s">
        <v>306</v>
      </c>
      <c r="J256" s="142" t="s">
        <v>282</v>
      </c>
      <c r="K256" s="142" t="s">
        <v>294</v>
      </c>
    </row>
    <row r="257" spans="1:11" x14ac:dyDescent="0.15">
      <c r="A257" s="147">
        <v>256</v>
      </c>
      <c r="B257" s="147">
        <v>4</v>
      </c>
      <c r="C257" s="147">
        <v>46</v>
      </c>
      <c r="D257" s="146" t="str">
        <f>填表!S259</f>
        <v>{{3021,6}|{3019,6}|{2017,6}}</v>
      </c>
      <c r="E257" s="147" t="s">
        <v>901</v>
      </c>
      <c r="F257" s="147">
        <v>7256</v>
      </c>
      <c r="G257" s="142"/>
      <c r="H257" s="142"/>
      <c r="I257" s="142" t="s">
        <v>255</v>
      </c>
      <c r="J257" s="142" t="s">
        <v>265</v>
      </c>
      <c r="K257" s="142" t="s">
        <v>248</v>
      </c>
    </row>
    <row r="258" spans="1:11" x14ac:dyDescent="0.15">
      <c r="A258" s="145">
        <v>257</v>
      </c>
      <c r="B258" s="145">
        <v>4</v>
      </c>
      <c r="C258" s="145">
        <v>47</v>
      </c>
      <c r="D258" s="146" t="str">
        <f>填表!S260</f>
        <v>{{3003,6}|{2008,6}|{2004,6}}</v>
      </c>
      <c r="E258" s="145" t="s">
        <v>902</v>
      </c>
      <c r="F258" s="145">
        <v>7257</v>
      </c>
      <c r="G258" s="142"/>
      <c r="H258" s="142"/>
      <c r="I258" s="142" t="s">
        <v>266</v>
      </c>
      <c r="J258" s="142" t="s">
        <v>252</v>
      </c>
      <c r="K258" s="142" t="s">
        <v>257</v>
      </c>
    </row>
    <row r="259" spans="1:11" x14ac:dyDescent="0.15">
      <c r="A259" s="147">
        <v>258</v>
      </c>
      <c r="B259" s="147">
        <v>4</v>
      </c>
      <c r="C259" s="147">
        <v>48</v>
      </c>
      <c r="D259" s="146" t="str">
        <f>填表!S261</f>
        <v>{{2013,6}|{2000,6}}</v>
      </c>
      <c r="E259" s="147" t="s">
        <v>903</v>
      </c>
      <c r="F259" s="147">
        <v>7258</v>
      </c>
      <c r="G259" s="142"/>
      <c r="H259" s="142"/>
      <c r="I259" s="142" t="s">
        <v>267</v>
      </c>
      <c r="J259" s="142" t="s">
        <v>253</v>
      </c>
      <c r="K259" s="142">
        <v>0</v>
      </c>
    </row>
    <row r="260" spans="1:11" x14ac:dyDescent="0.15">
      <c r="A260" s="145">
        <v>259</v>
      </c>
      <c r="B260" s="145">
        <v>4</v>
      </c>
      <c r="C260" s="145">
        <v>49</v>
      </c>
      <c r="D260" s="146" t="str">
        <f>填表!S262</f>
        <v>{{3001,6}|{2009,6}}</v>
      </c>
      <c r="E260" s="145" t="s">
        <v>904</v>
      </c>
      <c r="F260" s="145">
        <v>7259</v>
      </c>
      <c r="G260" s="142"/>
      <c r="H260" s="142"/>
      <c r="I260" s="142" t="s">
        <v>284</v>
      </c>
      <c r="J260" s="142" t="s">
        <v>269</v>
      </c>
      <c r="K260" s="142">
        <v>0</v>
      </c>
    </row>
    <row r="261" spans="1:11" x14ac:dyDescent="0.15">
      <c r="A261" s="147">
        <v>260</v>
      </c>
      <c r="B261" s="147">
        <v>4</v>
      </c>
      <c r="C261" s="147">
        <v>50</v>
      </c>
      <c r="D261" s="146" t="str">
        <f>填表!S263</f>
        <v>{{3016,6}|{3006,6}}</v>
      </c>
      <c r="E261" s="147" t="s">
        <v>905</v>
      </c>
      <c r="F261" s="147">
        <v>7260</v>
      </c>
      <c r="G261" s="142"/>
      <c r="H261" s="142"/>
      <c r="I261" s="142" t="s">
        <v>286</v>
      </c>
      <c r="J261" s="142" t="s">
        <v>271</v>
      </c>
      <c r="K261" s="142">
        <v>0</v>
      </c>
    </row>
    <row r="262" spans="1:11" x14ac:dyDescent="0.15">
      <c r="A262" s="145">
        <v>261</v>
      </c>
      <c r="B262" s="145">
        <v>4</v>
      </c>
      <c r="C262" s="145">
        <v>51</v>
      </c>
      <c r="D262" s="146" t="str">
        <f>填表!S264</f>
        <v>{{2015,6}|{2003,6}}</v>
      </c>
      <c r="E262" s="145" t="s">
        <v>906</v>
      </c>
      <c r="F262" s="145">
        <v>7261</v>
      </c>
      <c r="G262" s="142"/>
      <c r="H262" s="142"/>
      <c r="I262" s="142" t="s">
        <v>287</v>
      </c>
      <c r="J262" s="142" t="s">
        <v>273</v>
      </c>
      <c r="K262" s="142">
        <v>0</v>
      </c>
    </row>
    <row r="263" spans="1:11" x14ac:dyDescent="0.15">
      <c r="A263" s="147">
        <v>262</v>
      </c>
      <c r="B263" s="147">
        <v>4</v>
      </c>
      <c r="C263" s="147">
        <v>52</v>
      </c>
      <c r="D263" s="146" t="str">
        <f>填表!S265</f>
        <v>{{3012,6}|{2007,6}}</v>
      </c>
      <c r="E263" s="147" t="s">
        <v>907</v>
      </c>
      <c r="F263" s="147">
        <v>7262</v>
      </c>
      <c r="G263" s="142"/>
      <c r="H263" s="142"/>
      <c r="I263" s="142" t="s">
        <v>280</v>
      </c>
      <c r="J263" s="142" t="s">
        <v>289</v>
      </c>
      <c r="K263" s="142">
        <v>0</v>
      </c>
    </row>
    <row r="264" spans="1:11" x14ac:dyDescent="0.15">
      <c r="A264" s="145">
        <v>263</v>
      </c>
      <c r="B264" s="145">
        <v>4</v>
      </c>
      <c r="C264" s="145">
        <v>53</v>
      </c>
      <c r="D264" s="146" t="str">
        <f>填表!S266</f>
        <v>{{3020,6}|{3001,6}}</v>
      </c>
      <c r="E264" s="145" t="s">
        <v>908</v>
      </c>
      <c r="F264" s="145">
        <v>7263</v>
      </c>
      <c r="G264" s="142"/>
      <c r="H264" s="142"/>
      <c r="I264" s="142" t="s">
        <v>290</v>
      </c>
      <c r="J264" s="142" t="s">
        <v>284</v>
      </c>
      <c r="K264" s="142">
        <v>0</v>
      </c>
    </row>
    <row r="265" spans="1:11" x14ac:dyDescent="0.15">
      <c r="A265" s="147">
        <v>264</v>
      </c>
      <c r="B265" s="147">
        <v>4</v>
      </c>
      <c r="C265" s="147">
        <v>54</v>
      </c>
      <c r="D265" s="146" t="str">
        <f>填表!S267</f>
        <v>{{2007,6}|{2006,6}}</v>
      </c>
      <c r="E265" s="147" t="s">
        <v>909</v>
      </c>
      <c r="F265" s="147">
        <v>7264</v>
      </c>
      <c r="G265" s="142"/>
      <c r="H265" s="142"/>
      <c r="I265" s="142" t="s">
        <v>289</v>
      </c>
      <c r="J265" s="142" t="s">
        <v>292</v>
      </c>
      <c r="K265" s="142">
        <v>0</v>
      </c>
    </row>
    <row r="266" spans="1:11" x14ac:dyDescent="0.15">
      <c r="A266" s="145">
        <v>265</v>
      </c>
      <c r="B266" s="145">
        <v>4</v>
      </c>
      <c r="C266" s="145">
        <v>55</v>
      </c>
      <c r="D266" s="146" t="str">
        <f>填表!S268</f>
        <v>{{3020,6}|{3005,6}}</v>
      </c>
      <c r="E266" s="145" t="s">
        <v>910</v>
      </c>
      <c r="F266" s="145">
        <v>7265</v>
      </c>
      <c r="G266" s="142"/>
      <c r="H266" s="142"/>
      <c r="I266" s="142" t="s">
        <v>290</v>
      </c>
      <c r="J266" s="142" t="s">
        <v>294</v>
      </c>
      <c r="K266" s="142">
        <v>0</v>
      </c>
    </row>
    <row r="267" spans="1:11" x14ac:dyDescent="0.15">
      <c r="A267" s="147">
        <v>266</v>
      </c>
      <c r="B267" s="147">
        <v>4</v>
      </c>
      <c r="C267" s="147">
        <v>56</v>
      </c>
      <c r="D267" s="146" t="str">
        <f>填表!S269</f>
        <v>{{3003,6}|{2017,6}}</v>
      </c>
      <c r="E267" s="147" t="s">
        <v>911</v>
      </c>
      <c r="F267" s="147">
        <v>7266</v>
      </c>
      <c r="G267" s="142"/>
      <c r="H267" s="142"/>
      <c r="I267" s="142" t="s">
        <v>266</v>
      </c>
      <c r="J267" s="142" t="s">
        <v>248</v>
      </c>
      <c r="K267" s="142">
        <v>0</v>
      </c>
    </row>
    <row r="268" spans="1:11" x14ac:dyDescent="0.15">
      <c r="A268" s="145">
        <v>267</v>
      </c>
      <c r="B268" s="145">
        <v>4</v>
      </c>
      <c r="C268" s="145">
        <v>57</v>
      </c>
      <c r="D268" s="146" t="str">
        <f>填表!S270</f>
        <v>{{2013,6}|{2008,6}}</v>
      </c>
      <c r="E268" s="145" t="s">
        <v>912</v>
      </c>
      <c r="F268" s="145">
        <v>7267</v>
      </c>
      <c r="G268" s="142"/>
      <c r="H268" s="142"/>
      <c r="I268" s="142" t="s">
        <v>267</v>
      </c>
      <c r="J268" s="142" t="s">
        <v>252</v>
      </c>
      <c r="K268" s="142">
        <v>0</v>
      </c>
    </row>
    <row r="269" spans="1:11" x14ac:dyDescent="0.15">
      <c r="A269" s="147">
        <v>268</v>
      </c>
      <c r="B269" s="147">
        <v>4</v>
      </c>
      <c r="C269" s="147">
        <v>58</v>
      </c>
      <c r="D269" s="146" t="str">
        <f>填表!S271</f>
        <v>{{3004,6}|{2000,6}}</v>
      </c>
      <c r="E269" s="147" t="s">
        <v>913</v>
      </c>
      <c r="F269" s="147">
        <v>7268</v>
      </c>
      <c r="G269" s="142"/>
      <c r="H269" s="142"/>
      <c r="I269" s="142" t="s">
        <v>268</v>
      </c>
      <c r="J269" s="142" t="s">
        <v>253</v>
      </c>
      <c r="K269" s="142">
        <v>0</v>
      </c>
    </row>
    <row r="270" spans="1:11" x14ac:dyDescent="0.15">
      <c r="A270" s="145">
        <v>269</v>
      </c>
      <c r="B270" s="145">
        <v>4</v>
      </c>
      <c r="C270" s="145">
        <v>59</v>
      </c>
      <c r="D270" s="146" t="str">
        <f>填表!S272</f>
        <v>{{3015,6}|{2009,6}}</v>
      </c>
      <c r="E270" s="145" t="s">
        <v>914</v>
      </c>
      <c r="F270" s="145">
        <v>7269</v>
      </c>
      <c r="G270" s="142"/>
      <c r="H270" s="142"/>
      <c r="I270" s="142" t="s">
        <v>254</v>
      </c>
      <c r="J270" s="142" t="s">
        <v>269</v>
      </c>
      <c r="K270" s="142">
        <v>0</v>
      </c>
    </row>
    <row r="271" spans="1:11" x14ac:dyDescent="0.15">
      <c r="A271" s="147">
        <v>270</v>
      </c>
      <c r="B271" s="147">
        <v>4</v>
      </c>
      <c r="C271" s="147">
        <v>60</v>
      </c>
      <c r="D271" s="146" t="str">
        <f>填表!S273</f>
        <v>{{3021,6}|{2016,6}}</v>
      </c>
      <c r="E271" s="147" t="s">
        <v>915</v>
      </c>
      <c r="F271" s="147">
        <v>7270</v>
      </c>
      <c r="G271" s="142"/>
      <c r="H271" s="142"/>
      <c r="I271" s="142" t="s">
        <v>255</v>
      </c>
      <c r="J271" s="142" t="s">
        <v>270</v>
      </c>
      <c r="K271" s="142">
        <v>0</v>
      </c>
    </row>
    <row r="272" spans="1:11" x14ac:dyDescent="0.15">
      <c r="A272" s="145">
        <v>271</v>
      </c>
      <c r="B272" s="145">
        <v>4</v>
      </c>
      <c r="C272" s="145">
        <v>61</v>
      </c>
      <c r="D272" s="146" t="str">
        <f>填表!S274</f>
        <v>{{3009,6}|{3006,6}}</v>
      </c>
      <c r="E272" s="145" t="s">
        <v>916</v>
      </c>
      <c r="F272" s="145">
        <v>7271</v>
      </c>
      <c r="G272" s="142"/>
      <c r="H272" s="142"/>
      <c r="I272" s="142" t="s">
        <v>256</v>
      </c>
      <c r="J272" s="142" t="s">
        <v>271</v>
      </c>
      <c r="K272" s="142">
        <v>0</v>
      </c>
    </row>
    <row r="273" spans="1:11" x14ac:dyDescent="0.15">
      <c r="A273" s="147">
        <v>272</v>
      </c>
      <c r="B273" s="147">
        <v>4</v>
      </c>
      <c r="C273" s="147">
        <v>62</v>
      </c>
      <c r="D273" s="146" t="str">
        <f>填表!S275</f>
        <v>{{3013,6}|{2004,6}}</v>
      </c>
      <c r="E273" s="147" t="s">
        <v>917</v>
      </c>
      <c r="F273" s="147">
        <v>7272</v>
      </c>
      <c r="G273" s="142"/>
      <c r="H273" s="142"/>
      <c r="I273" s="142" t="s">
        <v>272</v>
      </c>
      <c r="J273" s="142" t="s">
        <v>257</v>
      </c>
      <c r="K273" s="142">
        <v>0</v>
      </c>
    </row>
    <row r="274" spans="1:11" x14ac:dyDescent="0.15">
      <c r="A274" s="145">
        <v>273</v>
      </c>
      <c r="B274" s="145">
        <v>4</v>
      </c>
      <c r="C274" s="145">
        <v>63</v>
      </c>
      <c r="D274" s="146" t="str">
        <f>填表!S276</f>
        <v>{{3018,6}|{2003,6}}</v>
      </c>
      <c r="E274" s="145" t="s">
        <v>918</v>
      </c>
      <c r="F274" s="145">
        <v>7273</v>
      </c>
      <c r="G274" s="142"/>
      <c r="H274" s="142"/>
      <c r="I274" s="142" t="s">
        <v>258</v>
      </c>
      <c r="J274" s="142" t="s">
        <v>273</v>
      </c>
      <c r="K274" s="142">
        <v>0</v>
      </c>
    </row>
    <row r="275" spans="1:11" x14ac:dyDescent="0.15">
      <c r="A275" s="147">
        <v>274</v>
      </c>
      <c r="B275" s="147">
        <v>4</v>
      </c>
      <c r="C275" s="147">
        <v>64</v>
      </c>
      <c r="D275" s="146" t="str">
        <f>填表!S277</f>
        <v>{{3000,6}|{1017,6}}</v>
      </c>
      <c r="E275" s="147" t="s">
        <v>919</v>
      </c>
      <c r="F275" s="147">
        <v>7274</v>
      </c>
      <c r="G275" s="142"/>
      <c r="H275" s="142"/>
      <c r="I275" s="142" t="s">
        <v>274</v>
      </c>
      <c r="J275" s="142" t="s">
        <v>259</v>
      </c>
      <c r="K275" s="142">
        <v>0</v>
      </c>
    </row>
    <row r="276" spans="1:11" x14ac:dyDescent="0.15">
      <c r="A276" s="145">
        <v>275</v>
      </c>
      <c r="B276" s="145">
        <v>4</v>
      </c>
      <c r="C276" s="145">
        <v>65</v>
      </c>
      <c r="D276" s="146" t="str">
        <f>填表!S278</f>
        <v>{{3010,6}|{2011,6}}</v>
      </c>
      <c r="E276" s="145" t="s">
        <v>920</v>
      </c>
      <c r="F276" s="145">
        <v>7275</v>
      </c>
      <c r="G276" s="142"/>
      <c r="H276" s="142"/>
      <c r="I276" s="142" t="s">
        <v>275</v>
      </c>
      <c r="J276" s="142" t="s">
        <v>260</v>
      </c>
      <c r="K276" s="142">
        <v>0</v>
      </c>
    </row>
    <row r="277" spans="1:11" x14ac:dyDescent="0.15">
      <c r="A277" s="147">
        <v>276</v>
      </c>
      <c r="B277" s="147">
        <v>4</v>
      </c>
      <c r="C277" s="147">
        <v>66</v>
      </c>
      <c r="D277" s="146" t="str">
        <f>填表!S279</f>
        <v>{{3012,6}|{2005,6}}</v>
      </c>
      <c r="E277" s="147" t="s">
        <v>921</v>
      </c>
      <c r="F277" s="147">
        <v>7276</v>
      </c>
      <c r="G277" s="142"/>
      <c r="H277" s="142"/>
      <c r="I277" s="142" t="s">
        <v>280</v>
      </c>
      <c r="J277" s="142" t="s">
        <v>261</v>
      </c>
      <c r="K277" s="142">
        <v>0</v>
      </c>
    </row>
    <row r="278" spans="1:11" x14ac:dyDescent="0.15">
      <c r="A278" s="145">
        <v>277</v>
      </c>
      <c r="B278" s="145">
        <v>4</v>
      </c>
      <c r="C278" s="145">
        <v>67</v>
      </c>
      <c r="D278" s="146" t="str">
        <f>填表!S280</f>
        <v>{{3018,6}|{2010,6}}</v>
      </c>
      <c r="E278" s="145" t="s">
        <v>922</v>
      </c>
      <c r="F278" s="145">
        <v>7277</v>
      </c>
      <c r="G278" s="142"/>
      <c r="H278" s="142"/>
      <c r="I278" s="142" t="s">
        <v>258</v>
      </c>
      <c r="J278" s="142" t="s">
        <v>262</v>
      </c>
      <c r="K278" s="142">
        <v>0</v>
      </c>
    </row>
    <row r="279" spans="1:11" x14ac:dyDescent="0.15">
      <c r="A279" s="147">
        <v>278</v>
      </c>
      <c r="B279" s="147">
        <v>4</v>
      </c>
      <c r="C279" s="147">
        <v>68</v>
      </c>
      <c r="D279" s="146" t="str">
        <f>填表!S281</f>
        <v>{{3017,6}|{1017,6}}</v>
      </c>
      <c r="E279" s="147" t="s">
        <v>923</v>
      </c>
      <c r="F279" s="147">
        <v>7278</v>
      </c>
      <c r="G279" s="142"/>
      <c r="H279" s="142"/>
      <c r="I279" s="142" t="s">
        <v>263</v>
      </c>
      <c r="J279" s="142" t="s">
        <v>259</v>
      </c>
      <c r="K279" s="142">
        <v>0</v>
      </c>
    </row>
    <row r="280" spans="1:11" x14ac:dyDescent="0.15">
      <c r="A280" s="145">
        <v>279</v>
      </c>
      <c r="B280" s="145">
        <v>4</v>
      </c>
      <c r="C280" s="145">
        <v>69</v>
      </c>
      <c r="D280" s="146" t="str">
        <f>填表!S282</f>
        <v>{{2012,6}|{2011,6}}</v>
      </c>
      <c r="E280" s="145" t="s">
        <v>924</v>
      </c>
      <c r="F280" s="145">
        <v>7279</v>
      </c>
      <c r="G280" s="142"/>
      <c r="H280" s="142"/>
      <c r="I280" s="142" t="s">
        <v>264</v>
      </c>
      <c r="J280" s="142" t="s">
        <v>260</v>
      </c>
      <c r="K280" s="142">
        <v>0</v>
      </c>
    </row>
    <row r="281" spans="1:11" x14ac:dyDescent="0.15">
      <c r="A281" s="147">
        <v>280</v>
      </c>
      <c r="B281" s="147">
        <v>4</v>
      </c>
      <c r="C281" s="147">
        <v>70</v>
      </c>
      <c r="D281" s="146" t="str">
        <f>填表!S283</f>
        <v>{{4024,7}|{4027,7}}</v>
      </c>
      <c r="E281" s="147" t="s">
        <v>925</v>
      </c>
      <c r="F281" s="147">
        <v>7280</v>
      </c>
      <c r="G281" s="142"/>
      <c r="H281" s="142"/>
      <c r="I281" s="142" t="s">
        <v>299</v>
      </c>
      <c r="J281" s="142" t="s">
        <v>310</v>
      </c>
      <c r="K281" s="142">
        <v>0</v>
      </c>
    </row>
    <row r="282" spans="1:11" hidden="1" x14ac:dyDescent="0.15">
      <c r="A282" s="145">
        <v>281</v>
      </c>
      <c r="B282" s="145">
        <v>5</v>
      </c>
      <c r="C282" s="145">
        <v>1</v>
      </c>
      <c r="D282" s="146" t="str">
        <f>填表!S284</f>
        <v>{{4033,8}|{4025,8}|{4024,8}}</v>
      </c>
      <c r="E282" s="145" t="s">
        <v>1471</v>
      </c>
      <c r="F282" s="145">
        <v>7281</v>
      </c>
      <c r="G282" s="142"/>
      <c r="H282" s="142"/>
      <c r="I282" s="142" t="s">
        <v>298</v>
      </c>
      <c r="J282" s="142" t="s">
        <v>316</v>
      </c>
      <c r="K282" s="142" t="s">
        <v>299</v>
      </c>
    </row>
    <row r="283" spans="1:11" hidden="1" x14ac:dyDescent="0.15">
      <c r="A283" s="147">
        <v>282</v>
      </c>
      <c r="B283" s="147">
        <v>5</v>
      </c>
      <c r="C283" s="147">
        <v>2</v>
      </c>
      <c r="D283" s="146" t="str">
        <f>填表!S285</f>
        <v>{{4032,8}|{4028,8}|{4022,8}}</v>
      </c>
      <c r="E283" s="147" t="s">
        <v>1472</v>
      </c>
      <c r="F283" s="147">
        <v>7282</v>
      </c>
      <c r="G283" s="142"/>
      <c r="H283" s="142"/>
      <c r="I283" s="142" t="s">
        <v>323</v>
      </c>
      <c r="J283" s="142" t="s">
        <v>322</v>
      </c>
      <c r="K283" s="142" t="s">
        <v>309</v>
      </c>
    </row>
    <row r="284" spans="1:11" hidden="1" x14ac:dyDescent="0.15">
      <c r="A284" s="145">
        <v>283</v>
      </c>
      <c r="B284" s="145">
        <v>5</v>
      </c>
      <c r="C284" s="145">
        <v>3</v>
      </c>
      <c r="D284" s="146" t="str">
        <f>填表!S286</f>
        <v>{{4041,8}|{4037,8}|{4032,8}}</v>
      </c>
      <c r="E284" s="145" t="s">
        <v>1473</v>
      </c>
      <c r="F284" s="145">
        <v>7283</v>
      </c>
      <c r="G284" s="142"/>
      <c r="H284" s="142"/>
      <c r="I284" s="142" t="s">
        <v>330</v>
      </c>
      <c r="J284" s="142" t="s">
        <v>328</v>
      </c>
      <c r="K284" s="142" t="s">
        <v>323</v>
      </c>
    </row>
    <row r="285" spans="1:11" hidden="1" x14ac:dyDescent="0.15">
      <c r="A285" s="147">
        <v>284</v>
      </c>
      <c r="B285" s="147">
        <v>5</v>
      </c>
      <c r="C285" s="147">
        <v>4</v>
      </c>
      <c r="D285" s="146" t="str">
        <f>填表!S287</f>
        <v>{{4042,8}|{4037,8}|{4007,8}}</v>
      </c>
      <c r="E285" s="147" t="s">
        <v>1474</v>
      </c>
      <c r="F285" s="147">
        <v>7284</v>
      </c>
      <c r="G285" s="142"/>
      <c r="H285" s="142"/>
      <c r="I285" s="142" t="s">
        <v>331</v>
      </c>
      <c r="J285" s="142" t="s">
        <v>328</v>
      </c>
      <c r="K285" s="142" t="s">
        <v>326</v>
      </c>
    </row>
    <row r="286" spans="1:11" hidden="1" x14ac:dyDescent="0.15">
      <c r="A286" s="145">
        <v>285</v>
      </c>
      <c r="B286" s="145">
        <v>5</v>
      </c>
      <c r="C286" s="145">
        <v>5</v>
      </c>
      <c r="D286" s="146" t="str">
        <f>填表!S288</f>
        <v>{{4039,8}|{4037,8}|{4026,8}}</v>
      </c>
      <c r="E286" s="145" t="s">
        <v>1475</v>
      </c>
      <c r="F286" s="145">
        <v>7285</v>
      </c>
      <c r="G286" s="142"/>
      <c r="H286" s="142"/>
      <c r="I286" s="142" t="s">
        <v>327</v>
      </c>
      <c r="J286" s="142" t="s">
        <v>328</v>
      </c>
      <c r="K286" s="142" t="s">
        <v>329</v>
      </c>
    </row>
    <row r="287" spans="1:11" hidden="1" x14ac:dyDescent="0.15">
      <c r="A287" s="147">
        <v>286</v>
      </c>
      <c r="B287" s="147">
        <v>5</v>
      </c>
      <c r="C287" s="147">
        <v>6</v>
      </c>
      <c r="D287" s="146" t="str">
        <f>填表!S289</f>
        <v>{{4039,8}|{4032,8}|{4005,8}}</v>
      </c>
      <c r="E287" s="147" t="s">
        <v>1476</v>
      </c>
      <c r="F287" s="147">
        <v>7286</v>
      </c>
      <c r="G287" s="142"/>
      <c r="H287" s="142"/>
      <c r="I287" s="142" t="s">
        <v>327</v>
      </c>
      <c r="J287" s="142" t="s">
        <v>323</v>
      </c>
      <c r="K287" s="142" t="s">
        <v>311</v>
      </c>
    </row>
    <row r="288" spans="1:11" hidden="1" x14ac:dyDescent="0.15">
      <c r="A288" s="145">
        <v>287</v>
      </c>
      <c r="B288" s="145">
        <v>5</v>
      </c>
      <c r="C288" s="145">
        <v>7</v>
      </c>
      <c r="D288" s="146" t="str">
        <f>填表!S290</f>
        <v>{{4040,8}|{4039,8}|{4038,8}}</v>
      </c>
      <c r="E288" s="145" t="s">
        <v>1477</v>
      </c>
      <c r="F288" s="145">
        <v>7287</v>
      </c>
      <c r="G288" s="142"/>
      <c r="H288" s="142"/>
      <c r="I288" s="142" t="s">
        <v>313</v>
      </c>
      <c r="J288" s="142" t="s">
        <v>327</v>
      </c>
      <c r="K288" s="142" t="s">
        <v>317</v>
      </c>
    </row>
    <row r="289" spans="1:11" hidden="1" x14ac:dyDescent="0.15">
      <c r="A289" s="147">
        <v>288</v>
      </c>
      <c r="B289" s="147">
        <v>5</v>
      </c>
      <c r="C289" s="147">
        <v>8</v>
      </c>
      <c r="D289" s="146" t="str">
        <f>填表!S291</f>
        <v>{{4023,8}|{4016,8}|{4004,8}}</v>
      </c>
      <c r="E289" s="147" t="s">
        <v>1478</v>
      </c>
      <c r="F289" s="147">
        <v>7288</v>
      </c>
      <c r="G289" s="142"/>
      <c r="H289" s="142"/>
      <c r="I289" s="142" t="s">
        <v>301</v>
      </c>
      <c r="J289" s="142" t="s">
        <v>302</v>
      </c>
      <c r="K289" s="142" t="s">
        <v>304</v>
      </c>
    </row>
    <row r="290" spans="1:11" hidden="1" x14ac:dyDescent="0.15">
      <c r="A290" s="145">
        <v>289</v>
      </c>
      <c r="B290" s="145">
        <v>5</v>
      </c>
      <c r="C290" s="145">
        <v>9</v>
      </c>
      <c r="D290" s="146" t="str">
        <f>填表!S292</f>
        <v>{{4000,8}|{2016,8}}</v>
      </c>
      <c r="E290" s="145" t="s">
        <v>1479</v>
      </c>
      <c r="F290" s="145">
        <v>7289</v>
      </c>
      <c r="G290" s="142"/>
      <c r="H290" s="142"/>
      <c r="I290" s="142" t="s">
        <v>303</v>
      </c>
      <c r="J290" s="142" t="s">
        <v>270</v>
      </c>
      <c r="K290" s="142">
        <v>0</v>
      </c>
    </row>
    <row r="291" spans="1:11" hidden="1" x14ac:dyDescent="0.15">
      <c r="A291" s="147">
        <v>290</v>
      </c>
      <c r="B291" s="147">
        <v>5</v>
      </c>
      <c r="C291" s="147">
        <v>10</v>
      </c>
      <c r="D291" s="146" t="str">
        <f>填表!S293</f>
        <v>{{4036,8}|{4027,8}|{4007,8}}</v>
      </c>
      <c r="E291" s="147" t="s">
        <v>1480</v>
      </c>
      <c r="F291" s="147">
        <v>7290</v>
      </c>
      <c r="G291" s="142"/>
      <c r="H291" s="142"/>
      <c r="I291" s="142" t="s">
        <v>325</v>
      </c>
      <c r="J291" s="142" t="s">
        <v>310</v>
      </c>
      <c r="K291" s="142" t="s">
        <v>326</v>
      </c>
    </row>
    <row r="292" spans="1:11" hidden="1" x14ac:dyDescent="0.15">
      <c r="A292" s="145">
        <v>291</v>
      </c>
      <c r="B292" s="145">
        <v>5</v>
      </c>
      <c r="C292" s="145">
        <v>11</v>
      </c>
      <c r="D292" s="146" t="str">
        <f>填表!S294</f>
        <v>{{4038,8}|{4025,8}|{4002,8}}</v>
      </c>
      <c r="E292" s="145" t="s">
        <v>1481</v>
      </c>
      <c r="F292" s="145">
        <v>7291</v>
      </c>
      <c r="G292" s="142"/>
      <c r="H292" s="142"/>
      <c r="I292" s="142" t="s">
        <v>317</v>
      </c>
      <c r="J292" s="142" t="s">
        <v>316</v>
      </c>
      <c r="K292" s="142" t="s">
        <v>300</v>
      </c>
    </row>
    <row r="293" spans="1:11" hidden="1" x14ac:dyDescent="0.15">
      <c r="A293" s="147">
        <v>292</v>
      </c>
      <c r="B293" s="147">
        <v>5</v>
      </c>
      <c r="C293" s="147">
        <v>12</v>
      </c>
      <c r="D293" s="146" t="str">
        <f>填表!S295</f>
        <v>{{4030,8}|{3008,8}}</v>
      </c>
      <c r="E293" s="147" t="s">
        <v>1482</v>
      </c>
      <c r="F293" s="147">
        <v>7292</v>
      </c>
      <c r="G293" s="142"/>
      <c r="H293" s="142"/>
      <c r="I293" s="142" t="s">
        <v>305</v>
      </c>
      <c r="J293" s="142" t="s">
        <v>282</v>
      </c>
      <c r="K293" s="142">
        <v>0</v>
      </c>
    </row>
    <row r="294" spans="1:11" hidden="1" x14ac:dyDescent="0.15">
      <c r="A294" s="145">
        <v>293</v>
      </c>
      <c r="B294" s="145">
        <v>5</v>
      </c>
      <c r="C294" s="145">
        <v>13</v>
      </c>
      <c r="D294" s="146" t="str">
        <f>填表!S296</f>
        <v>{{4031,8}|{4028,8}}</v>
      </c>
      <c r="E294" s="145" t="s">
        <v>1483</v>
      </c>
      <c r="F294" s="145">
        <v>7293</v>
      </c>
      <c r="G294" s="142"/>
      <c r="H294" s="142"/>
      <c r="I294" s="142" t="s">
        <v>319</v>
      </c>
      <c r="J294" s="142" t="s">
        <v>322</v>
      </c>
      <c r="K294" s="142">
        <v>0</v>
      </c>
    </row>
    <row r="295" spans="1:11" hidden="1" x14ac:dyDescent="0.15">
      <c r="A295" s="147">
        <v>294</v>
      </c>
      <c r="B295" s="147">
        <v>5</v>
      </c>
      <c r="C295" s="147">
        <v>14</v>
      </c>
      <c r="D295" s="146" t="str">
        <f>填表!S297</f>
        <v>{{4022,8}|{3010,8}}</v>
      </c>
      <c r="E295" s="147" t="s">
        <v>1484</v>
      </c>
      <c r="F295" s="147">
        <v>7294</v>
      </c>
      <c r="G295" s="142"/>
      <c r="H295" s="142"/>
      <c r="I295" s="142" t="s">
        <v>309</v>
      </c>
      <c r="J295" s="142" t="s">
        <v>275</v>
      </c>
      <c r="K295" s="142">
        <v>0</v>
      </c>
    </row>
    <row r="296" spans="1:11" hidden="1" x14ac:dyDescent="0.15">
      <c r="A296" s="145">
        <v>295</v>
      </c>
      <c r="B296" s="145">
        <v>5</v>
      </c>
      <c r="C296" s="145">
        <v>15</v>
      </c>
      <c r="D296" s="146" t="str">
        <f>填表!S298</f>
        <v>{{4033,8}|{4030,8}|{4021,8}}</v>
      </c>
      <c r="E296" s="145" t="s">
        <v>1485</v>
      </c>
      <c r="F296" s="145">
        <v>7295</v>
      </c>
      <c r="G296" s="142"/>
      <c r="H296" s="142"/>
      <c r="I296" s="142" t="s">
        <v>298</v>
      </c>
      <c r="J296" s="142" t="s">
        <v>305</v>
      </c>
      <c r="K296" s="142" t="s">
        <v>307</v>
      </c>
    </row>
    <row r="297" spans="1:11" hidden="1" x14ac:dyDescent="0.15">
      <c r="A297" s="147">
        <v>296</v>
      </c>
      <c r="B297" s="147">
        <v>5</v>
      </c>
      <c r="C297" s="147">
        <v>16</v>
      </c>
      <c r="D297" s="146" t="str">
        <f>填表!S299</f>
        <v>{{4035,8}|{4026,8}|{4019,8}}</v>
      </c>
      <c r="E297" s="147" t="s">
        <v>1486</v>
      </c>
      <c r="F297" s="147">
        <v>7296</v>
      </c>
      <c r="G297" s="142"/>
      <c r="H297" s="142"/>
      <c r="I297" s="142" t="s">
        <v>318</v>
      </c>
      <c r="J297" s="142" t="s">
        <v>329</v>
      </c>
      <c r="K297" s="142" t="s">
        <v>324</v>
      </c>
    </row>
    <row r="298" spans="1:11" hidden="1" x14ac:dyDescent="0.15">
      <c r="A298" s="145">
        <v>297</v>
      </c>
      <c r="B298" s="145">
        <v>5</v>
      </c>
      <c r="C298" s="145">
        <v>17</v>
      </c>
      <c r="D298" s="146" t="str">
        <f>填表!S300</f>
        <v>{{4019,8}|{4012,8}}</v>
      </c>
      <c r="E298" s="145" t="s">
        <v>1487</v>
      </c>
      <c r="F298" s="145">
        <v>7297</v>
      </c>
      <c r="G298" s="142"/>
      <c r="H298" s="142"/>
      <c r="I298" s="142" t="s">
        <v>324</v>
      </c>
      <c r="J298" s="142" t="s">
        <v>312</v>
      </c>
      <c r="K298" s="142">
        <v>0</v>
      </c>
    </row>
    <row r="299" spans="1:11" hidden="1" x14ac:dyDescent="0.15">
      <c r="A299" s="147">
        <v>298</v>
      </c>
      <c r="B299" s="147">
        <v>5</v>
      </c>
      <c r="C299" s="147">
        <v>18</v>
      </c>
      <c r="D299" s="146" t="str">
        <f>填表!S301</f>
        <v>{{4036,8}|{4014,8}}</v>
      </c>
      <c r="E299" s="147" t="s">
        <v>1488</v>
      </c>
      <c r="F299" s="147">
        <v>7298</v>
      </c>
      <c r="G299" s="142"/>
      <c r="H299" s="142"/>
      <c r="I299" s="142" t="s">
        <v>325</v>
      </c>
      <c r="J299" s="142" t="s">
        <v>321</v>
      </c>
      <c r="K299" s="142">
        <v>0</v>
      </c>
    </row>
    <row r="300" spans="1:11" hidden="1" x14ac:dyDescent="0.15">
      <c r="A300" s="145">
        <v>299</v>
      </c>
      <c r="B300" s="145">
        <v>5</v>
      </c>
      <c r="C300" s="145">
        <v>19</v>
      </c>
      <c r="D300" s="146" t="str">
        <f>填表!S302</f>
        <v>{{3015,7}|{3013,7}}</v>
      </c>
      <c r="E300" s="145" t="s">
        <v>1489</v>
      </c>
      <c r="F300" s="145">
        <v>7299</v>
      </c>
      <c r="G300" s="142"/>
      <c r="H300" s="142"/>
      <c r="I300" s="142" t="s">
        <v>254</v>
      </c>
      <c r="J300" s="142" t="s">
        <v>272</v>
      </c>
      <c r="K300" s="142">
        <v>0</v>
      </c>
    </row>
    <row r="301" spans="1:11" hidden="1" x14ac:dyDescent="0.15">
      <c r="A301" s="147">
        <v>300</v>
      </c>
      <c r="B301" s="147">
        <v>5</v>
      </c>
      <c r="C301" s="147">
        <v>20</v>
      </c>
      <c r="D301" s="146" t="str">
        <f>填表!S303</f>
        <v>{{3000,7}|{2006,7}}</v>
      </c>
      <c r="E301" s="147" t="s">
        <v>1490</v>
      </c>
      <c r="F301" s="147">
        <v>7300</v>
      </c>
      <c r="G301" s="142"/>
      <c r="H301" s="142"/>
      <c r="I301" s="142" t="s">
        <v>274</v>
      </c>
      <c r="J301" s="142" t="s">
        <v>292</v>
      </c>
      <c r="K301" s="142">
        <v>0</v>
      </c>
    </row>
    <row r="302" spans="1:11" hidden="1" x14ac:dyDescent="0.15">
      <c r="A302" s="145">
        <v>301</v>
      </c>
      <c r="B302" s="145">
        <v>5</v>
      </c>
      <c r="C302" s="145">
        <v>21</v>
      </c>
      <c r="D302" s="146" t="str">
        <f>填表!S304</f>
        <v>{{3009,7}|{3004,7}|{2010,7}}</v>
      </c>
      <c r="E302" s="145" t="s">
        <v>1491</v>
      </c>
      <c r="F302" s="145">
        <v>7301</v>
      </c>
      <c r="G302" s="142"/>
      <c r="H302" s="142"/>
      <c r="I302" s="142" t="s">
        <v>256</v>
      </c>
      <c r="J302" s="142" t="s">
        <v>268</v>
      </c>
      <c r="K302" s="142" t="s">
        <v>262</v>
      </c>
    </row>
    <row r="303" spans="1:11" hidden="1" x14ac:dyDescent="0.15">
      <c r="A303" s="147">
        <v>302</v>
      </c>
      <c r="B303" s="147">
        <v>5</v>
      </c>
      <c r="C303" s="147">
        <v>22</v>
      </c>
      <c r="D303" s="146" t="str">
        <f>填表!S305</f>
        <v>{{2015,7}|{2012,7}}</v>
      </c>
      <c r="E303" s="147" t="s">
        <v>1492</v>
      </c>
      <c r="F303" s="147">
        <v>7302</v>
      </c>
      <c r="G303" s="142"/>
      <c r="H303" s="142"/>
      <c r="I303" s="142" t="s">
        <v>287</v>
      </c>
      <c r="J303" s="142" t="s">
        <v>264</v>
      </c>
      <c r="K303" s="142">
        <v>0</v>
      </c>
    </row>
    <row r="304" spans="1:11" hidden="1" x14ac:dyDescent="0.15">
      <c r="A304" s="145">
        <v>303</v>
      </c>
      <c r="B304" s="145">
        <v>5</v>
      </c>
      <c r="C304" s="145">
        <v>23</v>
      </c>
      <c r="D304" s="146" t="str">
        <f>填表!S306</f>
        <v>{{3017,7}|{3016,7}}</v>
      </c>
      <c r="E304" s="145" t="s">
        <v>1493</v>
      </c>
      <c r="F304" s="145">
        <v>7303</v>
      </c>
      <c r="G304" s="142"/>
      <c r="H304" s="142"/>
      <c r="I304" s="142" t="s">
        <v>263</v>
      </c>
      <c r="J304" s="142" t="s">
        <v>286</v>
      </c>
      <c r="K304" s="142">
        <v>0</v>
      </c>
    </row>
    <row r="305" spans="1:11" hidden="1" x14ac:dyDescent="0.15">
      <c r="A305" s="147">
        <v>304</v>
      </c>
      <c r="B305" s="147">
        <v>5</v>
      </c>
      <c r="C305" s="147">
        <v>24</v>
      </c>
      <c r="D305" s="146" t="str">
        <f>填表!S307</f>
        <v>{{4041,8}|{4024,8}|{4019,8}}</v>
      </c>
      <c r="E305" s="147" t="s">
        <v>926</v>
      </c>
      <c r="F305" s="147">
        <v>7304</v>
      </c>
      <c r="G305" s="142"/>
      <c r="H305" s="142"/>
      <c r="I305" s="142" t="s">
        <v>330</v>
      </c>
      <c r="J305" s="142" t="s">
        <v>299</v>
      </c>
      <c r="K305" s="142" t="s">
        <v>324</v>
      </c>
    </row>
    <row r="306" spans="1:11" hidden="1" x14ac:dyDescent="0.15">
      <c r="A306" s="145">
        <v>305</v>
      </c>
      <c r="B306" s="145">
        <v>5</v>
      </c>
      <c r="C306" s="145">
        <v>25</v>
      </c>
      <c r="D306" s="146" t="str">
        <f>填表!S308</f>
        <v>{{4042,8}|{4036,8}|{4002,8}}</v>
      </c>
      <c r="E306" s="145" t="s">
        <v>927</v>
      </c>
      <c r="F306" s="145">
        <v>7305</v>
      </c>
      <c r="G306" s="142"/>
      <c r="H306" s="142"/>
      <c r="I306" s="142" t="s">
        <v>331</v>
      </c>
      <c r="J306" s="142" t="s">
        <v>325</v>
      </c>
      <c r="K306" s="142" t="s">
        <v>300</v>
      </c>
    </row>
    <row r="307" spans="1:11" hidden="1" x14ac:dyDescent="0.15">
      <c r="A307" s="147">
        <v>306</v>
      </c>
      <c r="B307" s="147">
        <v>5</v>
      </c>
      <c r="C307" s="147">
        <v>26</v>
      </c>
      <c r="D307" s="146" t="str">
        <f>填表!S309</f>
        <v>{{4041,8}|{4023,8}|{4007,8}}</v>
      </c>
      <c r="E307" s="147" t="s">
        <v>928</v>
      </c>
      <c r="F307" s="147">
        <v>7306</v>
      </c>
      <c r="G307" s="142"/>
      <c r="H307" s="142"/>
      <c r="I307" s="142" t="s">
        <v>330</v>
      </c>
      <c r="J307" s="142" t="s">
        <v>301</v>
      </c>
      <c r="K307" s="142" t="s">
        <v>326</v>
      </c>
    </row>
    <row r="308" spans="1:11" hidden="1" x14ac:dyDescent="0.15">
      <c r="A308" s="145">
        <v>307</v>
      </c>
      <c r="B308" s="145">
        <v>5</v>
      </c>
      <c r="C308" s="145">
        <v>27</v>
      </c>
      <c r="D308" s="146" t="str">
        <f>填表!S310</f>
        <v>{{4042,8}|{4035,8}|{4016,8}}</v>
      </c>
      <c r="E308" s="145" t="s">
        <v>929</v>
      </c>
      <c r="F308" s="145">
        <v>7307</v>
      </c>
      <c r="G308" s="142"/>
      <c r="H308" s="142"/>
      <c r="I308" s="142" t="s">
        <v>331</v>
      </c>
      <c r="J308" s="142" t="s">
        <v>318</v>
      </c>
      <c r="K308" s="142" t="s">
        <v>302</v>
      </c>
    </row>
    <row r="309" spans="1:11" hidden="1" x14ac:dyDescent="0.15">
      <c r="A309" s="147">
        <v>308</v>
      </c>
      <c r="B309" s="147">
        <v>5</v>
      </c>
      <c r="C309" s="147">
        <v>28</v>
      </c>
      <c r="D309" s="146" t="str">
        <f>填表!S311</f>
        <v>{{4031,8}|{4026,8}|{4000,8}}</v>
      </c>
      <c r="E309" s="147" t="s">
        <v>930</v>
      </c>
      <c r="F309" s="147">
        <v>7308</v>
      </c>
      <c r="G309" s="142"/>
      <c r="H309" s="142"/>
      <c r="I309" s="142" t="s">
        <v>319</v>
      </c>
      <c r="J309" s="142" t="s">
        <v>329</v>
      </c>
      <c r="K309" s="142" t="s">
        <v>303</v>
      </c>
    </row>
    <row r="310" spans="1:11" hidden="1" x14ac:dyDescent="0.15">
      <c r="A310" s="145">
        <v>309</v>
      </c>
      <c r="B310" s="145">
        <v>5</v>
      </c>
      <c r="C310" s="145">
        <v>29</v>
      </c>
      <c r="D310" s="146" t="str">
        <f>填表!S312</f>
        <v>{{4027,8}|{4014,8}|{4004,8}}</v>
      </c>
      <c r="E310" s="145" t="s">
        <v>931</v>
      </c>
      <c r="F310" s="145">
        <v>7309</v>
      </c>
      <c r="G310" s="142"/>
      <c r="H310" s="142"/>
      <c r="I310" s="142" t="s">
        <v>310</v>
      </c>
      <c r="J310" s="142" t="s">
        <v>321</v>
      </c>
      <c r="K310" s="142" t="s">
        <v>304</v>
      </c>
    </row>
    <row r="311" spans="1:11" hidden="1" x14ac:dyDescent="0.15">
      <c r="A311" s="147">
        <v>310</v>
      </c>
      <c r="B311" s="147">
        <v>5</v>
      </c>
      <c r="C311" s="147">
        <v>30</v>
      </c>
      <c r="D311" s="146" t="str">
        <f>填表!S313</f>
        <v>{{4028,8}|{4009,8}|{4005,8}}</v>
      </c>
      <c r="E311" s="147" t="s">
        <v>932</v>
      </c>
      <c r="F311" s="147">
        <v>7310</v>
      </c>
      <c r="G311" s="142"/>
      <c r="H311" s="142"/>
      <c r="I311" s="142" t="s">
        <v>322</v>
      </c>
      <c r="J311" s="142" t="s">
        <v>308</v>
      </c>
      <c r="K311" s="142" t="s">
        <v>311</v>
      </c>
    </row>
    <row r="312" spans="1:11" hidden="1" x14ac:dyDescent="0.15">
      <c r="A312" s="145">
        <v>311</v>
      </c>
      <c r="B312" s="145">
        <v>5</v>
      </c>
      <c r="C312" s="145">
        <v>31</v>
      </c>
      <c r="D312" s="146" t="str">
        <f>填表!S314</f>
        <v>{{4024,8}|{4012,8}|{4006,8}}</v>
      </c>
      <c r="E312" s="145" t="s">
        <v>933</v>
      </c>
      <c r="F312" s="145">
        <v>7311</v>
      </c>
      <c r="G312" s="142"/>
      <c r="H312" s="142"/>
      <c r="I312" s="142" t="s">
        <v>299</v>
      </c>
      <c r="J312" s="142" t="s">
        <v>312</v>
      </c>
      <c r="K312" s="142" t="s">
        <v>320</v>
      </c>
    </row>
    <row r="313" spans="1:11" hidden="1" x14ac:dyDescent="0.15">
      <c r="A313" s="147">
        <v>312</v>
      </c>
      <c r="B313" s="147">
        <v>5</v>
      </c>
      <c r="C313" s="147">
        <v>32</v>
      </c>
      <c r="D313" s="146" t="str">
        <f>填表!S315</f>
        <v>{{4040,8}|{4006,8}|{4002,8}}</v>
      </c>
      <c r="E313" s="147" t="s">
        <v>934</v>
      </c>
      <c r="F313" s="147">
        <v>7312</v>
      </c>
      <c r="G313" s="142"/>
      <c r="H313" s="142"/>
      <c r="I313" s="142" t="s">
        <v>313</v>
      </c>
      <c r="J313" s="142" t="s">
        <v>320</v>
      </c>
      <c r="K313" s="142" t="s">
        <v>300</v>
      </c>
    </row>
    <row r="314" spans="1:11" hidden="1" x14ac:dyDescent="0.15">
      <c r="A314" s="145">
        <v>313</v>
      </c>
      <c r="B314" s="145">
        <v>5</v>
      </c>
      <c r="C314" s="145">
        <v>33</v>
      </c>
      <c r="D314" s="146" t="str">
        <f>填表!S316</f>
        <v>{{4027,8}|{4023,8}|{4006,8}}</v>
      </c>
      <c r="E314" s="145" t="s">
        <v>935</v>
      </c>
      <c r="F314" s="145">
        <v>7313</v>
      </c>
      <c r="G314" s="142"/>
      <c r="H314" s="142"/>
      <c r="I314" s="142" t="s">
        <v>310</v>
      </c>
      <c r="J314" s="142" t="s">
        <v>301</v>
      </c>
      <c r="K314" s="142" t="s">
        <v>320</v>
      </c>
    </row>
    <row r="315" spans="1:11" hidden="1" x14ac:dyDescent="0.15">
      <c r="A315" s="147">
        <v>314</v>
      </c>
      <c r="B315" s="147">
        <v>5</v>
      </c>
      <c r="C315" s="147">
        <v>34</v>
      </c>
      <c r="D315" s="146" t="str">
        <f>填表!S317</f>
        <v>{{4018,8}|{4016,8}|{4005,8}}</v>
      </c>
      <c r="E315" s="147" t="s">
        <v>936</v>
      </c>
      <c r="F315" s="147">
        <v>7314</v>
      </c>
      <c r="G315" s="142"/>
      <c r="H315" s="142"/>
      <c r="I315" s="142" t="s">
        <v>314</v>
      </c>
      <c r="J315" s="142" t="s">
        <v>302</v>
      </c>
      <c r="K315" s="142" t="s">
        <v>311</v>
      </c>
    </row>
    <row r="316" spans="1:11" hidden="1" x14ac:dyDescent="0.15">
      <c r="A316" s="145">
        <v>315</v>
      </c>
      <c r="B316" s="145">
        <v>5</v>
      </c>
      <c r="C316" s="145">
        <v>35</v>
      </c>
      <c r="D316" s="146" t="str">
        <f>填表!S318</f>
        <v>{{4015,8}|{4012,8}|{4000,8}}</v>
      </c>
      <c r="E316" s="145" t="s">
        <v>937</v>
      </c>
      <c r="F316" s="145">
        <v>7315</v>
      </c>
      <c r="G316" s="142"/>
      <c r="H316" s="142"/>
      <c r="I316" s="142" t="s">
        <v>315</v>
      </c>
      <c r="J316" s="142" t="s">
        <v>312</v>
      </c>
      <c r="K316" s="142" t="s">
        <v>303</v>
      </c>
    </row>
    <row r="317" spans="1:11" hidden="1" x14ac:dyDescent="0.15">
      <c r="A317" s="147">
        <v>316</v>
      </c>
      <c r="B317" s="147">
        <v>5</v>
      </c>
      <c r="C317" s="147">
        <v>36</v>
      </c>
      <c r="D317" s="146" t="str">
        <f>填表!S319</f>
        <v>{{4040,8}|{4018,8}|{4004,8}}</v>
      </c>
      <c r="E317" s="147" t="s">
        <v>938</v>
      </c>
      <c r="F317" s="147">
        <v>7316</v>
      </c>
      <c r="G317" s="142"/>
      <c r="H317" s="142"/>
      <c r="I317" s="142" t="s">
        <v>313</v>
      </c>
      <c r="J317" s="142" t="s">
        <v>314</v>
      </c>
      <c r="K317" s="142" t="s">
        <v>304</v>
      </c>
    </row>
    <row r="318" spans="1:11" hidden="1" x14ac:dyDescent="0.15">
      <c r="A318" s="145">
        <v>317</v>
      </c>
      <c r="B318" s="145">
        <v>5</v>
      </c>
      <c r="C318" s="145">
        <v>37</v>
      </c>
      <c r="D318" s="146" t="str">
        <f>填表!S320</f>
        <v>{{4025,8}|{4017,8}|{4015,8}}</v>
      </c>
      <c r="E318" s="145" t="s">
        <v>939</v>
      </c>
      <c r="F318" s="145">
        <v>7317</v>
      </c>
      <c r="G318" s="142"/>
      <c r="H318" s="142"/>
      <c r="I318" s="142" t="s">
        <v>316</v>
      </c>
      <c r="J318" s="142" t="s">
        <v>296</v>
      </c>
      <c r="K318" s="142" t="s">
        <v>315</v>
      </c>
    </row>
    <row r="319" spans="1:11" hidden="1" x14ac:dyDescent="0.15">
      <c r="A319" s="147">
        <v>318</v>
      </c>
      <c r="B319" s="147">
        <v>5</v>
      </c>
      <c r="C319" s="147">
        <v>38</v>
      </c>
      <c r="D319" s="146" t="str">
        <f>填表!S321</f>
        <v>{{4038,8}|{4018,8}|{4001,8}}</v>
      </c>
      <c r="E319" s="147" t="s">
        <v>940</v>
      </c>
      <c r="F319" s="147">
        <v>7318</v>
      </c>
      <c r="G319" s="142"/>
      <c r="H319" s="142"/>
      <c r="I319" s="142" t="s">
        <v>317</v>
      </c>
      <c r="J319" s="142" t="s">
        <v>314</v>
      </c>
      <c r="K319" s="142" t="s">
        <v>297</v>
      </c>
    </row>
    <row r="320" spans="1:11" hidden="1" x14ac:dyDescent="0.15">
      <c r="A320" s="145">
        <v>319</v>
      </c>
      <c r="B320" s="145">
        <v>5</v>
      </c>
      <c r="C320" s="145">
        <v>39</v>
      </c>
      <c r="D320" s="146" t="str">
        <f>填表!S322</f>
        <v>{{4035,8}|{4015,8}|{4009,8}}</v>
      </c>
      <c r="E320" s="145" t="s">
        <v>941</v>
      </c>
      <c r="F320" s="145">
        <v>7319</v>
      </c>
      <c r="G320" s="142"/>
      <c r="H320" s="142"/>
      <c r="I320" s="142" t="s">
        <v>318</v>
      </c>
      <c r="J320" s="142" t="s">
        <v>315</v>
      </c>
      <c r="K320" s="142" t="s">
        <v>308</v>
      </c>
    </row>
    <row r="321" spans="1:11" hidden="1" x14ac:dyDescent="0.15">
      <c r="A321" s="147">
        <v>320</v>
      </c>
      <c r="B321" s="147">
        <v>5</v>
      </c>
      <c r="C321" s="147">
        <v>40</v>
      </c>
      <c r="D321" s="146" t="str">
        <f>填表!S323</f>
        <v>{{4031,8}|{4017,8}|{4009,8}}</v>
      </c>
      <c r="E321" s="147" t="s">
        <v>942</v>
      </c>
      <c r="F321" s="147">
        <v>7320</v>
      </c>
      <c r="G321" s="142"/>
      <c r="H321" s="142"/>
      <c r="I321" s="142" t="s">
        <v>319</v>
      </c>
      <c r="J321" s="142" t="s">
        <v>296</v>
      </c>
      <c r="K321" s="142" t="s">
        <v>308</v>
      </c>
    </row>
    <row r="322" spans="1:11" hidden="1" x14ac:dyDescent="0.15">
      <c r="A322" s="145">
        <v>321</v>
      </c>
      <c r="B322" s="145">
        <v>5</v>
      </c>
      <c r="C322" s="145">
        <v>41</v>
      </c>
      <c r="D322" s="146" t="str">
        <f>填表!S324</f>
        <v>{{4021,8}|{4017,8}|{4001,8}}</v>
      </c>
      <c r="E322" s="145" t="s">
        <v>943</v>
      </c>
      <c r="F322" s="145">
        <v>7321</v>
      </c>
      <c r="G322" s="142"/>
      <c r="H322" s="142"/>
      <c r="I322" s="142" t="s">
        <v>307</v>
      </c>
      <c r="J322" s="142" t="s">
        <v>296</v>
      </c>
      <c r="K322" s="142" t="s">
        <v>297</v>
      </c>
    </row>
    <row r="323" spans="1:11" hidden="1" x14ac:dyDescent="0.15">
      <c r="A323" s="147">
        <v>322</v>
      </c>
      <c r="B323" s="147">
        <v>5</v>
      </c>
      <c r="C323" s="147">
        <v>42</v>
      </c>
      <c r="D323" s="146" t="str">
        <f>填表!S325</f>
        <v>{{4022,8}|{4021,8}|{4001,8}}</v>
      </c>
      <c r="E323" s="147" t="s">
        <v>944</v>
      </c>
      <c r="F323" s="147">
        <v>7322</v>
      </c>
      <c r="G323" s="142"/>
      <c r="H323" s="142"/>
      <c r="I323" s="142" t="s">
        <v>309</v>
      </c>
      <c r="J323" s="142" t="s">
        <v>307</v>
      </c>
      <c r="K323" s="142" t="s">
        <v>297</v>
      </c>
    </row>
    <row r="324" spans="1:11" hidden="1" x14ac:dyDescent="0.15">
      <c r="A324" s="145">
        <v>323</v>
      </c>
      <c r="B324" s="145">
        <v>5</v>
      </c>
      <c r="C324" s="145">
        <v>43</v>
      </c>
      <c r="D324" s="146" t="str">
        <f>填表!S326</f>
        <v>{{4034,8}|{4033,8}|{4014,8}}</v>
      </c>
      <c r="E324" s="145" t="s">
        <v>945</v>
      </c>
      <c r="F324" s="145">
        <v>7323</v>
      </c>
      <c r="G324" s="142"/>
      <c r="H324" s="142"/>
      <c r="I324" s="142" t="s">
        <v>306</v>
      </c>
      <c r="J324" s="142" t="s">
        <v>298</v>
      </c>
      <c r="K324" s="142" t="s">
        <v>321</v>
      </c>
    </row>
    <row r="325" spans="1:11" hidden="1" x14ac:dyDescent="0.15">
      <c r="A325" s="147">
        <v>324</v>
      </c>
      <c r="B325" s="147">
        <v>5</v>
      </c>
      <c r="C325" s="147">
        <v>44</v>
      </c>
      <c r="D325" s="146" t="str">
        <f>填表!S327</f>
        <v>{{4034,8}|{4030,8}}</v>
      </c>
      <c r="E325" s="147" t="s">
        <v>946</v>
      </c>
      <c r="F325" s="147">
        <v>7324</v>
      </c>
      <c r="G325" s="142"/>
      <c r="H325" s="142"/>
      <c r="I325" s="142" t="s">
        <v>306</v>
      </c>
      <c r="J325" s="142" t="s">
        <v>305</v>
      </c>
      <c r="K325" s="142">
        <v>0</v>
      </c>
    </row>
    <row r="326" spans="1:11" hidden="1" x14ac:dyDescent="0.15">
      <c r="A326" s="145">
        <v>325</v>
      </c>
      <c r="B326" s="145">
        <v>5</v>
      </c>
      <c r="C326" s="145">
        <v>45</v>
      </c>
      <c r="D326" s="146" t="str">
        <f>填表!S328</f>
        <v>{{4034,8}|{3008,8}|{3005,8}}</v>
      </c>
      <c r="E326" s="145" t="s">
        <v>947</v>
      </c>
      <c r="F326" s="145">
        <v>7325</v>
      </c>
      <c r="G326" s="142"/>
      <c r="H326" s="142"/>
      <c r="I326" s="142" t="s">
        <v>306</v>
      </c>
      <c r="J326" s="142" t="s">
        <v>282</v>
      </c>
      <c r="K326" s="142" t="s">
        <v>294</v>
      </c>
    </row>
    <row r="327" spans="1:11" hidden="1" x14ac:dyDescent="0.15">
      <c r="A327" s="147">
        <v>326</v>
      </c>
      <c r="B327" s="147">
        <v>5</v>
      </c>
      <c r="C327" s="147">
        <v>46</v>
      </c>
      <c r="D327" s="146" t="str">
        <f>填表!S329</f>
        <v>{{3021,7}|{3019,7}|{2017,7}}</v>
      </c>
      <c r="E327" s="147" t="s">
        <v>948</v>
      </c>
      <c r="F327" s="147">
        <v>7326</v>
      </c>
      <c r="G327" s="142"/>
      <c r="H327" s="142"/>
      <c r="I327" s="142" t="s">
        <v>255</v>
      </c>
      <c r="J327" s="142" t="s">
        <v>265</v>
      </c>
      <c r="K327" s="142" t="s">
        <v>248</v>
      </c>
    </row>
    <row r="328" spans="1:11" hidden="1" x14ac:dyDescent="0.15">
      <c r="A328" s="145">
        <v>327</v>
      </c>
      <c r="B328" s="145">
        <v>5</v>
      </c>
      <c r="C328" s="145">
        <v>47</v>
      </c>
      <c r="D328" s="146" t="str">
        <f>填表!S330</f>
        <v>{{3003,7}|{2008,7}|{2004,7}}</v>
      </c>
      <c r="E328" s="145" t="s">
        <v>949</v>
      </c>
      <c r="F328" s="145">
        <v>7327</v>
      </c>
      <c r="G328" s="142"/>
      <c r="H328" s="142"/>
      <c r="I328" s="142" t="s">
        <v>266</v>
      </c>
      <c r="J328" s="142" t="s">
        <v>252</v>
      </c>
      <c r="K328" s="142" t="s">
        <v>257</v>
      </c>
    </row>
    <row r="329" spans="1:11" hidden="1" x14ac:dyDescent="0.15">
      <c r="A329" s="147">
        <v>328</v>
      </c>
      <c r="B329" s="147">
        <v>5</v>
      </c>
      <c r="C329" s="147">
        <v>48</v>
      </c>
      <c r="D329" s="146" t="str">
        <f>填表!S331</f>
        <v>{{2013,7}|{2000,7}}</v>
      </c>
      <c r="E329" s="147" t="s">
        <v>950</v>
      </c>
      <c r="F329" s="147">
        <v>7328</v>
      </c>
      <c r="G329" s="142"/>
      <c r="H329" s="142"/>
      <c r="I329" s="142" t="s">
        <v>267</v>
      </c>
      <c r="J329" s="142" t="s">
        <v>253</v>
      </c>
      <c r="K329" s="142">
        <v>0</v>
      </c>
    </row>
    <row r="330" spans="1:11" hidden="1" x14ac:dyDescent="0.15">
      <c r="A330" s="145">
        <v>329</v>
      </c>
      <c r="B330" s="145">
        <v>5</v>
      </c>
      <c r="C330" s="145">
        <v>49</v>
      </c>
      <c r="D330" s="146" t="str">
        <f>填表!S332</f>
        <v>{{3001,7}|{2009,7}}</v>
      </c>
      <c r="E330" s="145" t="s">
        <v>951</v>
      </c>
      <c r="F330" s="145">
        <v>7329</v>
      </c>
      <c r="G330" s="142"/>
      <c r="H330" s="142"/>
      <c r="I330" s="142" t="s">
        <v>284</v>
      </c>
      <c r="J330" s="142" t="s">
        <v>269</v>
      </c>
      <c r="K330" s="142">
        <v>0</v>
      </c>
    </row>
    <row r="331" spans="1:11" hidden="1" x14ac:dyDescent="0.15">
      <c r="A331" s="147">
        <v>330</v>
      </c>
      <c r="B331" s="147">
        <v>5</v>
      </c>
      <c r="C331" s="147">
        <v>50</v>
      </c>
      <c r="D331" s="146" t="str">
        <f>填表!S333</f>
        <v>{{3016,7}|{3006,7}}</v>
      </c>
      <c r="E331" s="147" t="s">
        <v>952</v>
      </c>
      <c r="F331" s="147">
        <v>7330</v>
      </c>
      <c r="G331" s="142"/>
      <c r="H331" s="142"/>
      <c r="I331" s="142" t="s">
        <v>286</v>
      </c>
      <c r="J331" s="142" t="s">
        <v>271</v>
      </c>
      <c r="K331" s="142">
        <v>0</v>
      </c>
    </row>
    <row r="332" spans="1:11" hidden="1" x14ac:dyDescent="0.15">
      <c r="A332" s="145">
        <v>331</v>
      </c>
      <c r="B332" s="145">
        <v>5</v>
      </c>
      <c r="C332" s="145">
        <v>51</v>
      </c>
      <c r="D332" s="146" t="str">
        <f>填表!S334</f>
        <v>{{2015,7}|{2003,7}}</v>
      </c>
      <c r="E332" s="145" t="s">
        <v>953</v>
      </c>
      <c r="F332" s="145">
        <v>7331</v>
      </c>
      <c r="G332" s="142"/>
      <c r="H332" s="142"/>
      <c r="I332" s="142" t="s">
        <v>287</v>
      </c>
      <c r="J332" s="142" t="s">
        <v>273</v>
      </c>
      <c r="K332" s="142">
        <v>0</v>
      </c>
    </row>
    <row r="333" spans="1:11" hidden="1" x14ac:dyDescent="0.15">
      <c r="A333" s="147">
        <v>332</v>
      </c>
      <c r="B333" s="147">
        <v>5</v>
      </c>
      <c r="C333" s="147">
        <v>52</v>
      </c>
      <c r="D333" s="146" t="str">
        <f>填表!S335</f>
        <v>{{3012,7}|{2007,7}}</v>
      </c>
      <c r="E333" s="147" t="s">
        <v>954</v>
      </c>
      <c r="F333" s="147">
        <v>7332</v>
      </c>
      <c r="G333" s="142"/>
      <c r="H333" s="142"/>
      <c r="I333" s="142" t="s">
        <v>280</v>
      </c>
      <c r="J333" s="142" t="s">
        <v>289</v>
      </c>
      <c r="K333" s="142">
        <v>0</v>
      </c>
    </row>
    <row r="334" spans="1:11" hidden="1" x14ac:dyDescent="0.15">
      <c r="A334" s="145">
        <v>333</v>
      </c>
      <c r="B334" s="145">
        <v>5</v>
      </c>
      <c r="C334" s="145">
        <v>53</v>
      </c>
      <c r="D334" s="146" t="str">
        <f>填表!S336</f>
        <v>{{3020,7}|{3001,7}}</v>
      </c>
      <c r="E334" s="145" t="s">
        <v>955</v>
      </c>
      <c r="F334" s="145">
        <v>7333</v>
      </c>
      <c r="G334" s="142"/>
      <c r="H334" s="142"/>
      <c r="I334" s="142" t="s">
        <v>290</v>
      </c>
      <c r="J334" s="142" t="s">
        <v>284</v>
      </c>
      <c r="K334" s="142">
        <v>0</v>
      </c>
    </row>
    <row r="335" spans="1:11" hidden="1" x14ac:dyDescent="0.15">
      <c r="A335" s="147">
        <v>334</v>
      </c>
      <c r="B335" s="147">
        <v>5</v>
      </c>
      <c r="C335" s="147">
        <v>54</v>
      </c>
      <c r="D335" s="146" t="str">
        <f>填表!S337</f>
        <v>{{2007,7}|{2006,7}}</v>
      </c>
      <c r="E335" s="147" t="s">
        <v>956</v>
      </c>
      <c r="F335" s="147">
        <v>7334</v>
      </c>
      <c r="G335" s="142"/>
      <c r="H335" s="142"/>
      <c r="I335" s="142" t="s">
        <v>289</v>
      </c>
      <c r="J335" s="142" t="s">
        <v>292</v>
      </c>
      <c r="K335" s="142">
        <v>0</v>
      </c>
    </row>
    <row r="336" spans="1:11" hidden="1" x14ac:dyDescent="0.15">
      <c r="A336" s="145">
        <v>335</v>
      </c>
      <c r="B336" s="145">
        <v>5</v>
      </c>
      <c r="C336" s="145">
        <v>55</v>
      </c>
      <c r="D336" s="146" t="str">
        <f>填表!S338</f>
        <v>{{3020,7}|{3005,7}}</v>
      </c>
      <c r="E336" s="145" t="s">
        <v>957</v>
      </c>
      <c r="F336" s="145">
        <v>7335</v>
      </c>
      <c r="G336" s="142"/>
      <c r="H336" s="142"/>
      <c r="I336" s="142" t="s">
        <v>290</v>
      </c>
      <c r="J336" s="142" t="s">
        <v>294</v>
      </c>
      <c r="K336" s="142">
        <v>0</v>
      </c>
    </row>
    <row r="337" spans="1:11" hidden="1" x14ac:dyDescent="0.15">
      <c r="A337" s="147">
        <v>336</v>
      </c>
      <c r="B337" s="147">
        <v>5</v>
      </c>
      <c r="C337" s="147">
        <v>56</v>
      </c>
      <c r="D337" s="146" t="str">
        <f>填表!S339</f>
        <v>{{3003,7}|{2017,7}}</v>
      </c>
      <c r="E337" s="147" t="s">
        <v>958</v>
      </c>
      <c r="F337" s="147">
        <v>7336</v>
      </c>
      <c r="G337" s="142"/>
      <c r="H337" s="142"/>
      <c r="I337" s="142" t="s">
        <v>266</v>
      </c>
      <c r="J337" s="142" t="s">
        <v>248</v>
      </c>
      <c r="K337" s="142">
        <v>0</v>
      </c>
    </row>
    <row r="338" spans="1:11" hidden="1" x14ac:dyDescent="0.15">
      <c r="A338" s="145">
        <v>337</v>
      </c>
      <c r="B338" s="145">
        <v>5</v>
      </c>
      <c r="C338" s="145">
        <v>57</v>
      </c>
      <c r="D338" s="146" t="str">
        <f>填表!S340</f>
        <v>{{2013,7}|{2008,7}}</v>
      </c>
      <c r="E338" s="145" t="s">
        <v>959</v>
      </c>
      <c r="F338" s="145">
        <v>7337</v>
      </c>
      <c r="G338" s="142"/>
      <c r="H338" s="142"/>
      <c r="I338" s="142" t="s">
        <v>267</v>
      </c>
      <c r="J338" s="142" t="s">
        <v>252</v>
      </c>
      <c r="K338" s="142">
        <v>0</v>
      </c>
    </row>
    <row r="339" spans="1:11" hidden="1" x14ac:dyDescent="0.15">
      <c r="A339" s="147">
        <v>338</v>
      </c>
      <c r="B339" s="147">
        <v>5</v>
      </c>
      <c r="C339" s="147">
        <v>58</v>
      </c>
      <c r="D339" s="146" t="str">
        <f>填表!S341</f>
        <v>{{3004,7}|{2000,7}}</v>
      </c>
      <c r="E339" s="147" t="s">
        <v>960</v>
      </c>
      <c r="F339" s="147">
        <v>7338</v>
      </c>
      <c r="G339" s="142"/>
      <c r="H339" s="142"/>
      <c r="I339" s="142" t="s">
        <v>268</v>
      </c>
      <c r="J339" s="142" t="s">
        <v>253</v>
      </c>
      <c r="K339" s="142">
        <v>0</v>
      </c>
    </row>
    <row r="340" spans="1:11" hidden="1" x14ac:dyDescent="0.15">
      <c r="A340" s="145">
        <v>339</v>
      </c>
      <c r="B340" s="145">
        <v>5</v>
      </c>
      <c r="C340" s="145">
        <v>59</v>
      </c>
      <c r="D340" s="146" t="str">
        <f>填表!S342</f>
        <v>{{3015,7}|{2009,7}}</v>
      </c>
      <c r="E340" s="145" t="s">
        <v>961</v>
      </c>
      <c r="F340" s="145">
        <v>7339</v>
      </c>
      <c r="G340" s="142"/>
      <c r="H340" s="142"/>
      <c r="I340" s="142" t="s">
        <v>254</v>
      </c>
      <c r="J340" s="142" t="s">
        <v>269</v>
      </c>
      <c r="K340" s="142">
        <v>0</v>
      </c>
    </row>
    <row r="341" spans="1:11" hidden="1" x14ac:dyDescent="0.15">
      <c r="A341" s="147">
        <v>340</v>
      </c>
      <c r="B341" s="147">
        <v>5</v>
      </c>
      <c r="C341" s="147">
        <v>60</v>
      </c>
      <c r="D341" s="146" t="str">
        <f>填表!S343</f>
        <v>{{3021,7}|{2016,7}}</v>
      </c>
      <c r="E341" s="147" t="s">
        <v>962</v>
      </c>
      <c r="F341" s="147">
        <v>7340</v>
      </c>
      <c r="G341" s="142"/>
      <c r="H341" s="142"/>
      <c r="I341" s="142" t="s">
        <v>255</v>
      </c>
      <c r="J341" s="142" t="s">
        <v>270</v>
      </c>
      <c r="K341" s="142">
        <v>0</v>
      </c>
    </row>
    <row r="342" spans="1:11" hidden="1" x14ac:dyDescent="0.15">
      <c r="A342" s="145">
        <v>341</v>
      </c>
      <c r="B342" s="145">
        <v>5</v>
      </c>
      <c r="C342" s="145">
        <v>61</v>
      </c>
      <c r="D342" s="146" t="str">
        <f>填表!S344</f>
        <v>{{3009,7}|{3006,7}}</v>
      </c>
      <c r="E342" s="145" t="s">
        <v>963</v>
      </c>
      <c r="F342" s="145">
        <v>7341</v>
      </c>
      <c r="G342" s="142"/>
      <c r="H342" s="142"/>
      <c r="I342" s="142" t="s">
        <v>256</v>
      </c>
      <c r="J342" s="142" t="s">
        <v>271</v>
      </c>
      <c r="K342" s="142">
        <v>0</v>
      </c>
    </row>
    <row r="343" spans="1:11" hidden="1" x14ac:dyDescent="0.15">
      <c r="A343" s="147">
        <v>342</v>
      </c>
      <c r="B343" s="147">
        <v>5</v>
      </c>
      <c r="C343" s="147">
        <v>62</v>
      </c>
      <c r="D343" s="146" t="str">
        <f>填表!S345</f>
        <v>{{3013,7}|{2004,7}}</v>
      </c>
      <c r="E343" s="147" t="s">
        <v>964</v>
      </c>
      <c r="F343" s="147">
        <v>7342</v>
      </c>
      <c r="G343" s="142"/>
      <c r="H343" s="142"/>
      <c r="I343" s="142" t="s">
        <v>272</v>
      </c>
      <c r="J343" s="142" t="s">
        <v>257</v>
      </c>
      <c r="K343" s="142">
        <v>0</v>
      </c>
    </row>
    <row r="344" spans="1:11" hidden="1" x14ac:dyDescent="0.15">
      <c r="A344" s="145">
        <v>343</v>
      </c>
      <c r="B344" s="145">
        <v>5</v>
      </c>
      <c r="C344" s="145">
        <v>63</v>
      </c>
      <c r="D344" s="146" t="str">
        <f>填表!S346</f>
        <v>{{3018,7}|{2003,7}}</v>
      </c>
      <c r="E344" s="145" t="s">
        <v>965</v>
      </c>
      <c r="F344" s="145">
        <v>7343</v>
      </c>
      <c r="G344" s="142"/>
      <c r="H344" s="142"/>
      <c r="I344" s="142" t="s">
        <v>258</v>
      </c>
      <c r="J344" s="142" t="s">
        <v>273</v>
      </c>
      <c r="K344" s="142">
        <v>0</v>
      </c>
    </row>
    <row r="345" spans="1:11" hidden="1" x14ac:dyDescent="0.15">
      <c r="A345" s="147">
        <v>344</v>
      </c>
      <c r="B345" s="147">
        <v>5</v>
      </c>
      <c r="C345" s="147">
        <v>64</v>
      </c>
      <c r="D345" s="146" t="str">
        <f>填表!S347</f>
        <v>{{3000,7}|{1017,7}}</v>
      </c>
      <c r="E345" s="147" t="s">
        <v>966</v>
      </c>
      <c r="F345" s="147">
        <v>7344</v>
      </c>
      <c r="G345" s="142"/>
      <c r="H345" s="142"/>
      <c r="I345" s="142" t="s">
        <v>274</v>
      </c>
      <c r="J345" s="142" t="s">
        <v>259</v>
      </c>
      <c r="K345" s="142">
        <v>0</v>
      </c>
    </row>
    <row r="346" spans="1:11" hidden="1" x14ac:dyDescent="0.15">
      <c r="A346" s="145">
        <v>345</v>
      </c>
      <c r="B346" s="145">
        <v>5</v>
      </c>
      <c r="C346" s="145">
        <v>65</v>
      </c>
      <c r="D346" s="146" t="str">
        <f>填表!S348</f>
        <v>{{3010,7}|{2011,7}}</v>
      </c>
      <c r="E346" s="145" t="s">
        <v>967</v>
      </c>
      <c r="F346" s="145">
        <v>7345</v>
      </c>
      <c r="G346" s="142"/>
      <c r="H346" s="142"/>
      <c r="I346" s="142" t="s">
        <v>275</v>
      </c>
      <c r="J346" s="142" t="s">
        <v>260</v>
      </c>
      <c r="K346" s="142">
        <v>0</v>
      </c>
    </row>
    <row r="347" spans="1:11" hidden="1" x14ac:dyDescent="0.15">
      <c r="A347" s="147">
        <v>346</v>
      </c>
      <c r="B347" s="147">
        <v>5</v>
      </c>
      <c r="C347" s="147">
        <v>66</v>
      </c>
      <c r="D347" s="146" t="str">
        <f>填表!S349</f>
        <v>{{3012,7}|{2005,7}}</v>
      </c>
      <c r="E347" s="147" t="s">
        <v>968</v>
      </c>
      <c r="F347" s="147">
        <v>7346</v>
      </c>
      <c r="G347" s="142"/>
      <c r="H347" s="142"/>
      <c r="I347" s="142" t="s">
        <v>280</v>
      </c>
      <c r="J347" s="142" t="s">
        <v>261</v>
      </c>
      <c r="K347" s="142">
        <v>0</v>
      </c>
    </row>
    <row r="348" spans="1:11" hidden="1" x14ac:dyDescent="0.15">
      <c r="A348" s="145">
        <v>347</v>
      </c>
      <c r="B348" s="145">
        <v>5</v>
      </c>
      <c r="C348" s="145">
        <v>67</v>
      </c>
      <c r="D348" s="146" t="str">
        <f>填表!S350</f>
        <v>{{3018,7}|{2010,7}}</v>
      </c>
      <c r="E348" s="145" t="s">
        <v>969</v>
      </c>
      <c r="F348" s="145">
        <v>7347</v>
      </c>
      <c r="G348" s="142"/>
      <c r="H348" s="142"/>
      <c r="I348" s="142" t="s">
        <v>258</v>
      </c>
      <c r="J348" s="142" t="s">
        <v>262</v>
      </c>
      <c r="K348" s="142">
        <v>0</v>
      </c>
    </row>
    <row r="349" spans="1:11" hidden="1" x14ac:dyDescent="0.15">
      <c r="A349" s="147">
        <v>348</v>
      </c>
      <c r="B349" s="147">
        <v>5</v>
      </c>
      <c r="C349" s="147">
        <v>68</v>
      </c>
      <c r="D349" s="146" t="str">
        <f>填表!S351</f>
        <v>{{3017,7}|{1017,7}}</v>
      </c>
      <c r="E349" s="147" t="s">
        <v>970</v>
      </c>
      <c r="F349" s="147">
        <v>7348</v>
      </c>
      <c r="G349" s="142"/>
      <c r="H349" s="142"/>
      <c r="I349" s="142" t="s">
        <v>263</v>
      </c>
      <c r="J349" s="142" t="s">
        <v>259</v>
      </c>
      <c r="K349" s="142">
        <v>0</v>
      </c>
    </row>
    <row r="350" spans="1:11" hidden="1" x14ac:dyDescent="0.15">
      <c r="A350" s="145">
        <v>349</v>
      </c>
      <c r="B350" s="145">
        <v>5</v>
      </c>
      <c r="C350" s="145">
        <v>69</v>
      </c>
      <c r="D350" s="146" t="str">
        <f>填表!S352</f>
        <v>{{2012,7}|{2011,7}}</v>
      </c>
      <c r="E350" s="145" t="s">
        <v>971</v>
      </c>
      <c r="F350" s="145">
        <v>7349</v>
      </c>
      <c r="G350" s="142"/>
      <c r="H350" s="142"/>
      <c r="I350" s="142" t="s">
        <v>264</v>
      </c>
      <c r="J350" s="142" t="s">
        <v>260</v>
      </c>
      <c r="K350" s="142">
        <v>0</v>
      </c>
    </row>
    <row r="351" spans="1:11" hidden="1" x14ac:dyDescent="0.15">
      <c r="A351" s="147">
        <v>350</v>
      </c>
      <c r="B351" s="147">
        <v>5</v>
      </c>
      <c r="C351" s="147">
        <v>70</v>
      </c>
      <c r="D351" s="146" t="str">
        <f>填表!S353</f>
        <v>{{4024,8}|{4027,8}}</v>
      </c>
      <c r="E351" s="147" t="s">
        <v>972</v>
      </c>
      <c r="F351" s="147">
        <v>7350</v>
      </c>
      <c r="G351" s="142"/>
      <c r="H351" s="142"/>
      <c r="I351" s="142" t="s">
        <v>299</v>
      </c>
      <c r="J351" s="142" t="s">
        <v>310</v>
      </c>
      <c r="K351" s="142">
        <v>0</v>
      </c>
    </row>
    <row r="352" spans="1:11" x14ac:dyDescent="0.15">
      <c r="A352" s="145">
        <v>351</v>
      </c>
      <c r="B352" s="145">
        <v>6</v>
      </c>
      <c r="C352" s="145">
        <v>1</v>
      </c>
      <c r="D352" s="146" t="str">
        <f>填表!S354</f>
        <v>{{4033,9}|{4025,9}|{4024,9}}</v>
      </c>
      <c r="E352" s="145" t="s">
        <v>1494</v>
      </c>
      <c r="F352" s="145">
        <v>7351</v>
      </c>
      <c r="G352" s="142"/>
      <c r="H352" s="142"/>
      <c r="I352" s="142" t="s">
        <v>298</v>
      </c>
      <c r="J352" s="142" t="s">
        <v>316</v>
      </c>
      <c r="K352" s="142" t="s">
        <v>299</v>
      </c>
    </row>
    <row r="353" spans="1:11" x14ac:dyDescent="0.15">
      <c r="A353" s="147">
        <v>352</v>
      </c>
      <c r="B353" s="147">
        <v>6</v>
      </c>
      <c r="C353" s="147">
        <v>2</v>
      </c>
      <c r="D353" s="146" t="str">
        <f>填表!S355</f>
        <v>{{4032,9}|{4028,9}|{4022,9}}</v>
      </c>
      <c r="E353" s="147" t="s">
        <v>1495</v>
      </c>
      <c r="F353" s="147">
        <v>7352</v>
      </c>
      <c r="G353" s="142"/>
      <c r="H353" s="142"/>
      <c r="I353" s="142" t="s">
        <v>323</v>
      </c>
      <c r="J353" s="142" t="s">
        <v>322</v>
      </c>
      <c r="K353" s="142" t="s">
        <v>309</v>
      </c>
    </row>
    <row r="354" spans="1:11" x14ac:dyDescent="0.15">
      <c r="A354" s="145">
        <v>353</v>
      </c>
      <c r="B354" s="145">
        <v>6</v>
      </c>
      <c r="C354" s="145">
        <v>3</v>
      </c>
      <c r="D354" s="146" t="str">
        <f>填表!S356</f>
        <v>{{4041,9}|{4037,9}|{4032,9}}</v>
      </c>
      <c r="E354" s="145" t="s">
        <v>1496</v>
      </c>
      <c r="F354" s="145">
        <v>7353</v>
      </c>
      <c r="G354" s="142"/>
      <c r="H354" s="142"/>
      <c r="I354" s="142" t="s">
        <v>330</v>
      </c>
      <c r="J354" s="142" t="s">
        <v>328</v>
      </c>
      <c r="K354" s="142" t="s">
        <v>323</v>
      </c>
    </row>
    <row r="355" spans="1:11" x14ac:dyDescent="0.15">
      <c r="A355" s="147">
        <v>354</v>
      </c>
      <c r="B355" s="147">
        <v>6</v>
      </c>
      <c r="C355" s="147">
        <v>4</v>
      </c>
      <c r="D355" s="146" t="str">
        <f>填表!S357</f>
        <v>{{4042,9}|{4037,9}|{4007,9}}</v>
      </c>
      <c r="E355" s="147" t="s">
        <v>1497</v>
      </c>
      <c r="F355" s="147">
        <v>7354</v>
      </c>
      <c r="G355" s="142"/>
      <c r="H355" s="142"/>
      <c r="I355" s="142" t="s">
        <v>331</v>
      </c>
      <c r="J355" s="142" t="s">
        <v>328</v>
      </c>
      <c r="K355" s="142" t="s">
        <v>326</v>
      </c>
    </row>
    <row r="356" spans="1:11" x14ac:dyDescent="0.15">
      <c r="A356" s="145">
        <v>355</v>
      </c>
      <c r="B356" s="145">
        <v>6</v>
      </c>
      <c r="C356" s="145">
        <v>5</v>
      </c>
      <c r="D356" s="146" t="str">
        <f>填表!S358</f>
        <v>{{4039,9}|{4037,9}|{4026,9}}</v>
      </c>
      <c r="E356" s="145" t="s">
        <v>1498</v>
      </c>
      <c r="F356" s="145">
        <v>7355</v>
      </c>
      <c r="G356" s="142"/>
      <c r="H356" s="142"/>
      <c r="I356" s="142" t="s">
        <v>327</v>
      </c>
      <c r="J356" s="142" t="s">
        <v>328</v>
      </c>
      <c r="K356" s="142" t="s">
        <v>329</v>
      </c>
    </row>
    <row r="357" spans="1:11" x14ac:dyDescent="0.15">
      <c r="A357" s="147">
        <v>356</v>
      </c>
      <c r="B357" s="147">
        <v>6</v>
      </c>
      <c r="C357" s="147">
        <v>6</v>
      </c>
      <c r="D357" s="146" t="str">
        <f>填表!S359</f>
        <v>{{4039,9}|{4032,9}|{4005,9}}</v>
      </c>
      <c r="E357" s="147" t="s">
        <v>1499</v>
      </c>
      <c r="F357" s="147">
        <v>7356</v>
      </c>
      <c r="G357" s="142"/>
      <c r="H357" s="142"/>
      <c r="I357" s="142" t="s">
        <v>327</v>
      </c>
      <c r="J357" s="142" t="s">
        <v>323</v>
      </c>
      <c r="K357" s="142" t="s">
        <v>311</v>
      </c>
    </row>
    <row r="358" spans="1:11" x14ac:dyDescent="0.15">
      <c r="A358" s="145">
        <v>357</v>
      </c>
      <c r="B358" s="145">
        <v>6</v>
      </c>
      <c r="C358" s="145">
        <v>7</v>
      </c>
      <c r="D358" s="146" t="str">
        <f>填表!S360</f>
        <v>{{4040,9}|{4039,9}|{4038,9}}</v>
      </c>
      <c r="E358" s="145" t="s">
        <v>1500</v>
      </c>
      <c r="F358" s="145">
        <v>7357</v>
      </c>
      <c r="G358" s="142"/>
      <c r="H358" s="142"/>
      <c r="I358" s="142" t="s">
        <v>313</v>
      </c>
      <c r="J358" s="142" t="s">
        <v>327</v>
      </c>
      <c r="K358" s="142" t="s">
        <v>317</v>
      </c>
    </row>
    <row r="359" spans="1:11" x14ac:dyDescent="0.15">
      <c r="A359" s="147">
        <v>358</v>
      </c>
      <c r="B359" s="147">
        <v>6</v>
      </c>
      <c r="C359" s="147">
        <v>8</v>
      </c>
      <c r="D359" s="146" t="str">
        <f>填表!S361</f>
        <v>{{4023,9}|{4016,9}|{4004,9}}</v>
      </c>
      <c r="E359" s="147" t="s">
        <v>1501</v>
      </c>
      <c r="F359" s="147">
        <v>7358</v>
      </c>
      <c r="G359" s="142"/>
      <c r="H359" s="142"/>
      <c r="I359" s="142" t="s">
        <v>301</v>
      </c>
      <c r="J359" s="142" t="s">
        <v>302</v>
      </c>
      <c r="K359" s="142" t="s">
        <v>304</v>
      </c>
    </row>
    <row r="360" spans="1:11" x14ac:dyDescent="0.15">
      <c r="A360" s="145">
        <v>359</v>
      </c>
      <c r="B360" s="145">
        <v>6</v>
      </c>
      <c r="C360" s="145">
        <v>9</v>
      </c>
      <c r="D360" s="146" t="str">
        <f>填表!S362</f>
        <v>{{4000,9}|{2016,9}}</v>
      </c>
      <c r="E360" s="145" t="s">
        <v>1502</v>
      </c>
      <c r="F360" s="145">
        <v>7359</v>
      </c>
      <c r="G360" s="142"/>
      <c r="H360" s="142"/>
      <c r="I360" s="142" t="s">
        <v>303</v>
      </c>
      <c r="J360" s="142" t="s">
        <v>270</v>
      </c>
      <c r="K360" s="142">
        <v>0</v>
      </c>
    </row>
    <row r="361" spans="1:11" x14ac:dyDescent="0.15">
      <c r="A361" s="147">
        <v>360</v>
      </c>
      <c r="B361" s="147">
        <v>6</v>
      </c>
      <c r="C361" s="147">
        <v>10</v>
      </c>
      <c r="D361" s="146" t="str">
        <f>填表!S363</f>
        <v>{{4036,9}|{4027,9}|{4007,9}}</v>
      </c>
      <c r="E361" s="147" t="s">
        <v>1503</v>
      </c>
      <c r="F361" s="147">
        <v>7360</v>
      </c>
      <c r="G361" s="142"/>
      <c r="H361" s="142"/>
      <c r="I361" s="142" t="s">
        <v>325</v>
      </c>
      <c r="J361" s="142" t="s">
        <v>310</v>
      </c>
      <c r="K361" s="142" t="s">
        <v>326</v>
      </c>
    </row>
    <row r="362" spans="1:11" x14ac:dyDescent="0.15">
      <c r="A362" s="145">
        <v>361</v>
      </c>
      <c r="B362" s="145">
        <v>6</v>
      </c>
      <c r="C362" s="145">
        <v>11</v>
      </c>
      <c r="D362" s="146" t="str">
        <f>填表!S364</f>
        <v>{{4038,9}|{4025,9}|{4002,9}}</v>
      </c>
      <c r="E362" s="145" t="s">
        <v>1504</v>
      </c>
      <c r="F362" s="145">
        <v>7361</v>
      </c>
      <c r="G362" s="142"/>
      <c r="H362" s="142"/>
      <c r="I362" s="142" t="s">
        <v>317</v>
      </c>
      <c r="J362" s="142" t="s">
        <v>316</v>
      </c>
      <c r="K362" s="142" t="s">
        <v>300</v>
      </c>
    </row>
    <row r="363" spans="1:11" x14ac:dyDescent="0.15">
      <c r="A363" s="147">
        <v>362</v>
      </c>
      <c r="B363" s="147">
        <v>6</v>
      </c>
      <c r="C363" s="147">
        <v>12</v>
      </c>
      <c r="D363" s="146" t="str">
        <f>填表!S365</f>
        <v>{{4030,9}|{3008,9}}</v>
      </c>
      <c r="E363" s="147" t="s">
        <v>1505</v>
      </c>
      <c r="F363" s="147">
        <v>7362</v>
      </c>
      <c r="G363" s="142"/>
      <c r="H363" s="142"/>
      <c r="I363" s="142" t="s">
        <v>305</v>
      </c>
      <c r="J363" s="142" t="s">
        <v>282</v>
      </c>
      <c r="K363" s="142">
        <v>0</v>
      </c>
    </row>
    <row r="364" spans="1:11" x14ac:dyDescent="0.15">
      <c r="A364" s="145">
        <v>363</v>
      </c>
      <c r="B364" s="145">
        <v>6</v>
      </c>
      <c r="C364" s="145">
        <v>13</v>
      </c>
      <c r="D364" s="146" t="str">
        <f>填表!S366</f>
        <v>{{4031,9}|{4028,9}}</v>
      </c>
      <c r="E364" s="145" t="s">
        <v>1506</v>
      </c>
      <c r="F364" s="145">
        <v>7363</v>
      </c>
      <c r="G364" s="142"/>
      <c r="H364" s="142"/>
      <c r="I364" s="142" t="s">
        <v>319</v>
      </c>
      <c r="J364" s="142" t="s">
        <v>322</v>
      </c>
      <c r="K364" s="142">
        <v>0</v>
      </c>
    </row>
    <row r="365" spans="1:11" x14ac:dyDescent="0.15">
      <c r="A365" s="147">
        <v>364</v>
      </c>
      <c r="B365" s="147">
        <v>6</v>
      </c>
      <c r="C365" s="147">
        <v>14</v>
      </c>
      <c r="D365" s="146" t="str">
        <f>填表!S367</f>
        <v>{{4022,9}|{3010,9}}</v>
      </c>
      <c r="E365" s="147" t="s">
        <v>1507</v>
      </c>
      <c r="F365" s="147">
        <v>7364</v>
      </c>
      <c r="G365" s="142"/>
      <c r="H365" s="142"/>
      <c r="I365" s="142" t="s">
        <v>309</v>
      </c>
      <c r="J365" s="142" t="s">
        <v>275</v>
      </c>
      <c r="K365" s="142">
        <v>0</v>
      </c>
    </row>
    <row r="366" spans="1:11" x14ac:dyDescent="0.15">
      <c r="A366" s="145">
        <v>365</v>
      </c>
      <c r="B366" s="145">
        <v>6</v>
      </c>
      <c r="C366" s="145">
        <v>15</v>
      </c>
      <c r="D366" s="146" t="str">
        <f>填表!S368</f>
        <v>{{4033,9}|{4030,9}|{4021,9}}</v>
      </c>
      <c r="E366" s="145" t="s">
        <v>1508</v>
      </c>
      <c r="F366" s="145">
        <v>7365</v>
      </c>
      <c r="G366" s="142"/>
      <c r="H366" s="142"/>
      <c r="I366" s="142" t="s">
        <v>298</v>
      </c>
      <c r="J366" s="142" t="s">
        <v>305</v>
      </c>
      <c r="K366" s="142" t="s">
        <v>307</v>
      </c>
    </row>
    <row r="367" spans="1:11" x14ac:dyDescent="0.15">
      <c r="A367" s="147">
        <v>366</v>
      </c>
      <c r="B367" s="147">
        <v>6</v>
      </c>
      <c r="C367" s="147">
        <v>16</v>
      </c>
      <c r="D367" s="146" t="str">
        <f>填表!S369</f>
        <v>{{4035,9}|{4026,9}|{4019,9}}</v>
      </c>
      <c r="E367" s="147" t="s">
        <v>1509</v>
      </c>
      <c r="F367" s="147">
        <v>7366</v>
      </c>
      <c r="G367" s="142"/>
      <c r="H367" s="142"/>
      <c r="I367" s="142" t="s">
        <v>318</v>
      </c>
      <c r="J367" s="142" t="s">
        <v>329</v>
      </c>
      <c r="K367" s="142" t="s">
        <v>324</v>
      </c>
    </row>
    <row r="368" spans="1:11" x14ac:dyDescent="0.15">
      <c r="A368" s="145">
        <v>367</v>
      </c>
      <c r="B368" s="145">
        <v>6</v>
      </c>
      <c r="C368" s="145">
        <v>17</v>
      </c>
      <c r="D368" s="146" t="str">
        <f>填表!S370</f>
        <v>{{4019,9}|{4012,9}}</v>
      </c>
      <c r="E368" s="145" t="s">
        <v>1510</v>
      </c>
      <c r="F368" s="145">
        <v>7367</v>
      </c>
      <c r="G368" s="142"/>
      <c r="H368" s="142"/>
      <c r="I368" s="142" t="s">
        <v>324</v>
      </c>
      <c r="J368" s="142" t="s">
        <v>312</v>
      </c>
      <c r="K368" s="142">
        <v>0</v>
      </c>
    </row>
    <row r="369" spans="1:11" x14ac:dyDescent="0.15">
      <c r="A369" s="147">
        <v>368</v>
      </c>
      <c r="B369" s="147">
        <v>6</v>
      </c>
      <c r="C369" s="147">
        <v>18</v>
      </c>
      <c r="D369" s="146" t="str">
        <f>填表!S371</f>
        <v>{{4036,9}|{4014,9}}</v>
      </c>
      <c r="E369" s="147" t="s">
        <v>1511</v>
      </c>
      <c r="F369" s="147">
        <v>7368</v>
      </c>
      <c r="G369" s="142"/>
      <c r="H369" s="142"/>
      <c r="I369" s="142" t="s">
        <v>325</v>
      </c>
      <c r="J369" s="142" t="s">
        <v>321</v>
      </c>
      <c r="K369" s="142">
        <v>0</v>
      </c>
    </row>
    <row r="370" spans="1:11" x14ac:dyDescent="0.15">
      <c r="A370" s="145">
        <v>369</v>
      </c>
      <c r="B370" s="145">
        <v>6</v>
      </c>
      <c r="C370" s="145">
        <v>19</v>
      </c>
      <c r="D370" s="146" t="str">
        <f>填表!S372</f>
        <v>{{3015,8}|{3013,8}}</v>
      </c>
      <c r="E370" s="145" t="s">
        <v>1512</v>
      </c>
      <c r="F370" s="145">
        <v>7369</v>
      </c>
      <c r="G370" s="142"/>
      <c r="H370" s="142"/>
      <c r="I370" s="142" t="s">
        <v>254</v>
      </c>
      <c r="J370" s="142" t="s">
        <v>272</v>
      </c>
      <c r="K370" s="142">
        <v>0</v>
      </c>
    </row>
    <row r="371" spans="1:11" x14ac:dyDescent="0.15">
      <c r="A371" s="147">
        <v>370</v>
      </c>
      <c r="B371" s="147">
        <v>6</v>
      </c>
      <c r="C371" s="147">
        <v>20</v>
      </c>
      <c r="D371" s="146" t="str">
        <f>填表!S373</f>
        <v>{{3000,8}|{2006,8}}</v>
      </c>
      <c r="E371" s="147" t="s">
        <v>1513</v>
      </c>
      <c r="F371" s="147">
        <v>7370</v>
      </c>
      <c r="G371" s="142"/>
      <c r="H371" s="142"/>
      <c r="I371" s="142" t="s">
        <v>274</v>
      </c>
      <c r="J371" s="142" t="s">
        <v>292</v>
      </c>
      <c r="K371" s="142">
        <v>0</v>
      </c>
    </row>
    <row r="372" spans="1:11" x14ac:dyDescent="0.15">
      <c r="A372" s="145">
        <v>371</v>
      </c>
      <c r="B372" s="145">
        <v>6</v>
      </c>
      <c r="C372" s="145">
        <v>21</v>
      </c>
      <c r="D372" s="146" t="str">
        <f>填表!S374</f>
        <v>{{3009,8}|{3004,8}|{2010,8}}</v>
      </c>
      <c r="E372" s="145" t="s">
        <v>1514</v>
      </c>
      <c r="F372" s="145">
        <v>7371</v>
      </c>
      <c r="G372" s="142"/>
      <c r="H372" s="142"/>
      <c r="I372" s="142" t="s">
        <v>256</v>
      </c>
      <c r="J372" s="142" t="s">
        <v>268</v>
      </c>
      <c r="K372" s="142" t="s">
        <v>262</v>
      </c>
    </row>
    <row r="373" spans="1:11" x14ac:dyDescent="0.15">
      <c r="A373" s="147">
        <v>372</v>
      </c>
      <c r="B373" s="147">
        <v>6</v>
      </c>
      <c r="C373" s="147">
        <v>22</v>
      </c>
      <c r="D373" s="146" t="str">
        <f>填表!S375</f>
        <v>{{2015,8}|{2012,8}}</v>
      </c>
      <c r="E373" s="147" t="s">
        <v>1515</v>
      </c>
      <c r="F373" s="147">
        <v>7372</v>
      </c>
      <c r="G373" s="142"/>
      <c r="H373" s="142"/>
      <c r="I373" s="142" t="s">
        <v>287</v>
      </c>
      <c r="J373" s="142" t="s">
        <v>264</v>
      </c>
      <c r="K373" s="142">
        <v>0</v>
      </c>
    </row>
    <row r="374" spans="1:11" x14ac:dyDescent="0.15">
      <c r="A374" s="145">
        <v>373</v>
      </c>
      <c r="B374" s="145">
        <v>6</v>
      </c>
      <c r="C374" s="145">
        <v>23</v>
      </c>
      <c r="D374" s="146" t="str">
        <f>填表!S376</f>
        <v>{{3017,8}|{3016,8}}</v>
      </c>
      <c r="E374" s="145" t="s">
        <v>1516</v>
      </c>
      <c r="F374" s="145">
        <v>7373</v>
      </c>
      <c r="G374" s="142"/>
      <c r="H374" s="142"/>
      <c r="I374" s="142" t="s">
        <v>263</v>
      </c>
      <c r="J374" s="142" t="s">
        <v>286</v>
      </c>
      <c r="K374" s="142">
        <v>0</v>
      </c>
    </row>
    <row r="375" spans="1:11" x14ac:dyDescent="0.15">
      <c r="A375" s="147">
        <v>374</v>
      </c>
      <c r="B375" s="147">
        <v>6</v>
      </c>
      <c r="C375" s="147">
        <v>24</v>
      </c>
      <c r="D375" s="146" t="str">
        <f>填表!S377</f>
        <v>{{4041,9}|{4024,9}|{4019,9}}</v>
      </c>
      <c r="E375" s="147" t="s">
        <v>977</v>
      </c>
      <c r="F375" s="147">
        <v>7374</v>
      </c>
      <c r="G375" s="142"/>
      <c r="H375" s="142"/>
      <c r="I375" s="142" t="s">
        <v>330</v>
      </c>
      <c r="J375" s="142" t="s">
        <v>299</v>
      </c>
      <c r="K375" s="142" t="s">
        <v>324</v>
      </c>
    </row>
    <row r="376" spans="1:11" x14ac:dyDescent="0.15">
      <c r="A376" s="145">
        <v>375</v>
      </c>
      <c r="B376" s="145">
        <v>6</v>
      </c>
      <c r="C376" s="145">
        <v>25</v>
      </c>
      <c r="D376" s="146" t="str">
        <f>填表!S378</f>
        <v>{{4042,9}|{4036,9}|{4002,9}}</v>
      </c>
      <c r="E376" s="145" t="s">
        <v>978</v>
      </c>
      <c r="F376" s="145">
        <v>7375</v>
      </c>
      <c r="G376" s="142"/>
      <c r="H376" s="142"/>
      <c r="I376" s="142" t="s">
        <v>331</v>
      </c>
      <c r="J376" s="142" t="s">
        <v>325</v>
      </c>
      <c r="K376" s="142" t="s">
        <v>300</v>
      </c>
    </row>
    <row r="377" spans="1:11" x14ac:dyDescent="0.15">
      <c r="A377" s="147">
        <v>376</v>
      </c>
      <c r="B377" s="147">
        <v>6</v>
      </c>
      <c r="C377" s="147">
        <v>26</v>
      </c>
      <c r="D377" s="146" t="str">
        <f>填表!S379</f>
        <v>{{4041,9}|{4023,9}|{4007,9}}</v>
      </c>
      <c r="E377" s="147" t="s">
        <v>979</v>
      </c>
      <c r="F377" s="147">
        <v>7376</v>
      </c>
      <c r="G377" s="142"/>
      <c r="H377" s="142"/>
      <c r="I377" s="142" t="s">
        <v>330</v>
      </c>
      <c r="J377" s="142" t="s">
        <v>301</v>
      </c>
      <c r="K377" s="142" t="s">
        <v>326</v>
      </c>
    </row>
    <row r="378" spans="1:11" x14ac:dyDescent="0.15">
      <c r="A378" s="145">
        <v>377</v>
      </c>
      <c r="B378" s="145">
        <v>6</v>
      </c>
      <c r="C378" s="145">
        <v>27</v>
      </c>
      <c r="D378" s="146" t="str">
        <f>填表!S380</f>
        <v>{{4042,9}|{4035,9}|{4016,9}}</v>
      </c>
      <c r="E378" s="145" t="s">
        <v>980</v>
      </c>
      <c r="F378" s="145">
        <v>7377</v>
      </c>
      <c r="G378" s="142"/>
      <c r="H378" s="142"/>
      <c r="I378" s="142" t="s">
        <v>331</v>
      </c>
      <c r="J378" s="142" t="s">
        <v>318</v>
      </c>
      <c r="K378" s="142" t="s">
        <v>302</v>
      </c>
    </row>
    <row r="379" spans="1:11" x14ac:dyDescent="0.15">
      <c r="A379" s="147">
        <v>378</v>
      </c>
      <c r="B379" s="147">
        <v>6</v>
      </c>
      <c r="C379" s="147">
        <v>28</v>
      </c>
      <c r="D379" s="146" t="str">
        <f>填表!S381</f>
        <v>{{4031,9}|{4026,9}|{4000,9}}</v>
      </c>
      <c r="E379" s="147" t="s">
        <v>981</v>
      </c>
      <c r="F379" s="147">
        <v>7378</v>
      </c>
      <c r="G379" s="142"/>
      <c r="H379" s="142"/>
      <c r="I379" s="142" t="s">
        <v>319</v>
      </c>
      <c r="J379" s="142" t="s">
        <v>329</v>
      </c>
      <c r="K379" s="142" t="s">
        <v>303</v>
      </c>
    </row>
    <row r="380" spans="1:11" x14ac:dyDescent="0.15">
      <c r="A380" s="145">
        <v>379</v>
      </c>
      <c r="B380" s="145">
        <v>6</v>
      </c>
      <c r="C380" s="145">
        <v>29</v>
      </c>
      <c r="D380" s="146" t="str">
        <f>填表!S382</f>
        <v>{{4027,9}|{4014,9}|{4004,9}}</v>
      </c>
      <c r="E380" s="145" t="s">
        <v>982</v>
      </c>
      <c r="F380" s="145">
        <v>7379</v>
      </c>
      <c r="G380" s="142"/>
      <c r="H380" s="142"/>
      <c r="I380" s="142" t="s">
        <v>310</v>
      </c>
      <c r="J380" s="142" t="s">
        <v>321</v>
      </c>
      <c r="K380" s="142" t="s">
        <v>304</v>
      </c>
    </row>
    <row r="381" spans="1:11" x14ac:dyDescent="0.15">
      <c r="A381" s="147">
        <v>380</v>
      </c>
      <c r="B381" s="147">
        <v>6</v>
      </c>
      <c r="C381" s="147">
        <v>30</v>
      </c>
      <c r="D381" s="146" t="str">
        <f>填表!S383</f>
        <v>{{4028,9}|{4009,9}|{4005,9}}</v>
      </c>
      <c r="E381" s="147" t="s">
        <v>983</v>
      </c>
      <c r="F381" s="147">
        <v>7380</v>
      </c>
      <c r="G381" s="142"/>
      <c r="H381" s="142"/>
      <c r="I381" s="142" t="s">
        <v>322</v>
      </c>
      <c r="J381" s="142" t="s">
        <v>308</v>
      </c>
      <c r="K381" s="142" t="s">
        <v>311</v>
      </c>
    </row>
    <row r="382" spans="1:11" x14ac:dyDescent="0.15">
      <c r="A382" s="145">
        <v>381</v>
      </c>
      <c r="B382" s="145">
        <v>6</v>
      </c>
      <c r="C382" s="145">
        <v>31</v>
      </c>
      <c r="D382" s="146" t="str">
        <f>填表!S384</f>
        <v>{{4024,9}|{4012,9}|{4006,9}}</v>
      </c>
      <c r="E382" s="145" t="s">
        <v>984</v>
      </c>
      <c r="F382" s="145">
        <v>7381</v>
      </c>
      <c r="G382" s="142"/>
      <c r="H382" s="142"/>
      <c r="I382" s="142" t="s">
        <v>299</v>
      </c>
      <c r="J382" s="142" t="s">
        <v>312</v>
      </c>
      <c r="K382" s="142" t="s">
        <v>320</v>
      </c>
    </row>
    <row r="383" spans="1:11" x14ac:dyDescent="0.15">
      <c r="A383" s="147">
        <v>382</v>
      </c>
      <c r="B383" s="147">
        <v>6</v>
      </c>
      <c r="C383" s="147">
        <v>32</v>
      </c>
      <c r="D383" s="146" t="str">
        <f>填表!S385</f>
        <v>{{4040,9}|{4006,9}|{4002,9}}</v>
      </c>
      <c r="E383" s="147" t="s">
        <v>985</v>
      </c>
      <c r="F383" s="147">
        <v>7382</v>
      </c>
      <c r="G383" s="142"/>
      <c r="H383" s="142"/>
      <c r="I383" s="142" t="s">
        <v>313</v>
      </c>
      <c r="J383" s="142" t="s">
        <v>320</v>
      </c>
      <c r="K383" s="142" t="s">
        <v>300</v>
      </c>
    </row>
    <row r="384" spans="1:11" x14ac:dyDescent="0.15">
      <c r="A384" s="145">
        <v>383</v>
      </c>
      <c r="B384" s="145">
        <v>6</v>
      </c>
      <c r="C384" s="145">
        <v>33</v>
      </c>
      <c r="D384" s="146" t="str">
        <f>填表!S386</f>
        <v>{{4027,9}|{4023,9}|{4006,9}}</v>
      </c>
      <c r="E384" s="145" t="s">
        <v>986</v>
      </c>
      <c r="F384" s="145">
        <v>7383</v>
      </c>
      <c r="G384" s="142"/>
      <c r="H384" s="142"/>
      <c r="I384" s="142" t="s">
        <v>310</v>
      </c>
      <c r="J384" s="142" t="s">
        <v>301</v>
      </c>
      <c r="K384" s="142" t="s">
        <v>320</v>
      </c>
    </row>
    <row r="385" spans="1:11" x14ac:dyDescent="0.15">
      <c r="A385" s="147">
        <v>384</v>
      </c>
      <c r="B385" s="147">
        <v>6</v>
      </c>
      <c r="C385" s="147">
        <v>34</v>
      </c>
      <c r="D385" s="146" t="str">
        <f>填表!S387</f>
        <v>{{4018,9}|{4016,9}|{4005,9}}</v>
      </c>
      <c r="E385" s="147" t="s">
        <v>987</v>
      </c>
      <c r="F385" s="147">
        <v>7384</v>
      </c>
      <c r="G385" s="142"/>
      <c r="H385" s="142"/>
      <c r="I385" s="142" t="s">
        <v>314</v>
      </c>
      <c r="J385" s="142" t="s">
        <v>302</v>
      </c>
      <c r="K385" s="142" t="s">
        <v>311</v>
      </c>
    </row>
    <row r="386" spans="1:11" x14ac:dyDescent="0.15">
      <c r="A386" s="145">
        <v>385</v>
      </c>
      <c r="B386" s="145">
        <v>6</v>
      </c>
      <c r="C386" s="145">
        <v>35</v>
      </c>
      <c r="D386" s="146" t="str">
        <f>填表!S388</f>
        <v>{{4015,9}|{4012,9}|{4000,9}}</v>
      </c>
      <c r="E386" s="145" t="s">
        <v>988</v>
      </c>
      <c r="F386" s="145">
        <v>7385</v>
      </c>
      <c r="G386" s="142"/>
      <c r="H386" s="142"/>
      <c r="I386" s="142" t="s">
        <v>315</v>
      </c>
      <c r="J386" s="142" t="s">
        <v>312</v>
      </c>
      <c r="K386" s="142" t="s">
        <v>303</v>
      </c>
    </row>
    <row r="387" spans="1:11" x14ac:dyDescent="0.15">
      <c r="A387" s="147">
        <v>386</v>
      </c>
      <c r="B387" s="147">
        <v>6</v>
      </c>
      <c r="C387" s="147">
        <v>36</v>
      </c>
      <c r="D387" s="146" t="str">
        <f>填表!S389</f>
        <v>{{4040,9}|{4018,9}|{4004,9}}</v>
      </c>
      <c r="E387" s="147" t="s">
        <v>989</v>
      </c>
      <c r="F387" s="147">
        <v>7386</v>
      </c>
      <c r="G387" s="142"/>
      <c r="H387" s="142"/>
      <c r="I387" s="142" t="s">
        <v>313</v>
      </c>
      <c r="J387" s="142" t="s">
        <v>314</v>
      </c>
      <c r="K387" s="142" t="s">
        <v>304</v>
      </c>
    </row>
    <row r="388" spans="1:11" x14ac:dyDescent="0.15">
      <c r="A388" s="145">
        <v>387</v>
      </c>
      <c r="B388" s="145">
        <v>6</v>
      </c>
      <c r="C388" s="145">
        <v>37</v>
      </c>
      <c r="D388" s="146" t="str">
        <f>填表!S390</f>
        <v>{{4025,9}|{4017,9}|{4015,9}}</v>
      </c>
      <c r="E388" s="145" t="s">
        <v>990</v>
      </c>
      <c r="F388" s="145">
        <v>7387</v>
      </c>
      <c r="G388" s="142"/>
      <c r="H388" s="142"/>
      <c r="I388" s="142" t="s">
        <v>316</v>
      </c>
      <c r="J388" s="142" t="s">
        <v>296</v>
      </c>
      <c r="K388" s="142" t="s">
        <v>315</v>
      </c>
    </row>
    <row r="389" spans="1:11" x14ac:dyDescent="0.15">
      <c r="A389" s="147">
        <v>388</v>
      </c>
      <c r="B389" s="147">
        <v>6</v>
      </c>
      <c r="C389" s="147">
        <v>38</v>
      </c>
      <c r="D389" s="146" t="str">
        <f>填表!S391</f>
        <v>{{4038,9}|{4018,9}|{4001,9}}</v>
      </c>
      <c r="E389" s="147" t="s">
        <v>991</v>
      </c>
      <c r="F389" s="147">
        <v>7388</v>
      </c>
      <c r="G389" s="142"/>
      <c r="H389" s="142"/>
      <c r="I389" s="142" t="s">
        <v>317</v>
      </c>
      <c r="J389" s="142" t="s">
        <v>314</v>
      </c>
      <c r="K389" s="142" t="s">
        <v>297</v>
      </c>
    </row>
    <row r="390" spans="1:11" x14ac:dyDescent="0.15">
      <c r="A390" s="145">
        <v>389</v>
      </c>
      <c r="B390" s="145">
        <v>6</v>
      </c>
      <c r="C390" s="145">
        <v>39</v>
      </c>
      <c r="D390" s="146" t="str">
        <f>填表!S392</f>
        <v>{{4035,9}|{4015,9}|{4009,9}}</v>
      </c>
      <c r="E390" s="145" t="s">
        <v>992</v>
      </c>
      <c r="F390" s="145">
        <v>7389</v>
      </c>
      <c r="G390" s="142"/>
      <c r="H390" s="142"/>
      <c r="I390" s="142" t="s">
        <v>318</v>
      </c>
      <c r="J390" s="142" t="s">
        <v>315</v>
      </c>
      <c r="K390" s="142" t="s">
        <v>308</v>
      </c>
    </row>
    <row r="391" spans="1:11" x14ac:dyDescent="0.15">
      <c r="A391" s="147">
        <v>390</v>
      </c>
      <c r="B391" s="147">
        <v>6</v>
      </c>
      <c r="C391" s="147">
        <v>40</v>
      </c>
      <c r="D391" s="146" t="str">
        <f>填表!S393</f>
        <v>{{4031,9}|{4017,9}|{4009,9}}</v>
      </c>
      <c r="E391" s="147" t="s">
        <v>993</v>
      </c>
      <c r="F391" s="147">
        <v>7390</v>
      </c>
      <c r="G391" s="142"/>
      <c r="H391" s="142"/>
      <c r="I391" s="142" t="s">
        <v>319</v>
      </c>
      <c r="J391" s="142" t="s">
        <v>296</v>
      </c>
      <c r="K391" s="142" t="s">
        <v>308</v>
      </c>
    </row>
    <row r="392" spans="1:11" x14ac:dyDescent="0.15">
      <c r="A392" s="145">
        <v>391</v>
      </c>
      <c r="B392" s="145">
        <v>6</v>
      </c>
      <c r="C392" s="145">
        <v>41</v>
      </c>
      <c r="D392" s="146" t="str">
        <f>填表!S394</f>
        <v>{{4021,9}|{4017,9}|{4001,9}}</v>
      </c>
      <c r="E392" s="145" t="s">
        <v>994</v>
      </c>
      <c r="F392" s="145">
        <v>7391</v>
      </c>
      <c r="G392" s="142"/>
      <c r="H392" s="142"/>
      <c r="I392" s="142" t="s">
        <v>307</v>
      </c>
      <c r="J392" s="142" t="s">
        <v>296</v>
      </c>
      <c r="K392" s="142" t="s">
        <v>297</v>
      </c>
    </row>
    <row r="393" spans="1:11" x14ac:dyDescent="0.15">
      <c r="A393" s="147">
        <v>392</v>
      </c>
      <c r="B393" s="147">
        <v>6</v>
      </c>
      <c r="C393" s="147">
        <v>42</v>
      </c>
      <c r="D393" s="146" t="str">
        <f>填表!S395</f>
        <v>{{4022,9}|{4021,9}|{4001,9}}</v>
      </c>
      <c r="E393" s="147" t="s">
        <v>995</v>
      </c>
      <c r="F393" s="147">
        <v>7392</v>
      </c>
      <c r="G393" s="142"/>
      <c r="H393" s="142"/>
      <c r="I393" s="142" t="s">
        <v>309</v>
      </c>
      <c r="J393" s="142" t="s">
        <v>307</v>
      </c>
      <c r="K393" s="142" t="s">
        <v>297</v>
      </c>
    </row>
    <row r="394" spans="1:11" x14ac:dyDescent="0.15">
      <c r="A394" s="145">
        <v>393</v>
      </c>
      <c r="B394" s="145">
        <v>6</v>
      </c>
      <c r="C394" s="145">
        <v>43</v>
      </c>
      <c r="D394" s="146" t="str">
        <f>填表!S396</f>
        <v>{{4034,9}|{4033,9}|{4014,9}}</v>
      </c>
      <c r="E394" s="145" t="s">
        <v>996</v>
      </c>
      <c r="F394" s="145">
        <v>7393</v>
      </c>
      <c r="G394" s="142"/>
      <c r="H394" s="142"/>
      <c r="I394" s="142" t="s">
        <v>306</v>
      </c>
      <c r="J394" s="142" t="s">
        <v>298</v>
      </c>
      <c r="K394" s="142" t="s">
        <v>321</v>
      </c>
    </row>
    <row r="395" spans="1:11" x14ac:dyDescent="0.15">
      <c r="A395" s="147">
        <v>394</v>
      </c>
      <c r="B395" s="147">
        <v>6</v>
      </c>
      <c r="C395" s="147">
        <v>44</v>
      </c>
      <c r="D395" s="146" t="str">
        <f>填表!S397</f>
        <v>{{4034,9}|{4030,9}}</v>
      </c>
      <c r="E395" s="147" t="s">
        <v>997</v>
      </c>
      <c r="F395" s="147">
        <v>7394</v>
      </c>
      <c r="G395" s="142"/>
      <c r="H395" s="142"/>
      <c r="I395" s="142" t="s">
        <v>306</v>
      </c>
      <c r="J395" s="142" t="s">
        <v>305</v>
      </c>
      <c r="K395" s="142">
        <v>0</v>
      </c>
    </row>
    <row r="396" spans="1:11" x14ac:dyDescent="0.15">
      <c r="A396" s="145">
        <v>395</v>
      </c>
      <c r="B396" s="145">
        <v>6</v>
      </c>
      <c r="C396" s="145">
        <v>45</v>
      </c>
      <c r="D396" s="146" t="str">
        <f>填表!S398</f>
        <v>{{4034,9}|{3008,9}|{3005,9}}</v>
      </c>
      <c r="E396" s="145" t="s">
        <v>998</v>
      </c>
      <c r="F396" s="145">
        <v>7395</v>
      </c>
      <c r="G396" s="142"/>
      <c r="H396" s="142"/>
      <c r="I396" s="142" t="s">
        <v>306</v>
      </c>
      <c r="J396" s="142" t="s">
        <v>282</v>
      </c>
      <c r="K396" s="142" t="s">
        <v>294</v>
      </c>
    </row>
    <row r="397" spans="1:11" x14ac:dyDescent="0.15">
      <c r="A397" s="147">
        <v>396</v>
      </c>
      <c r="B397" s="147">
        <v>6</v>
      </c>
      <c r="C397" s="147">
        <v>46</v>
      </c>
      <c r="D397" s="146" t="str">
        <f>填表!S399</f>
        <v>{{3021,8}|{3019,8}|{2017,8}}</v>
      </c>
      <c r="E397" s="147" t="s">
        <v>999</v>
      </c>
      <c r="F397" s="147">
        <v>7396</v>
      </c>
      <c r="G397" s="142"/>
      <c r="H397" s="142"/>
      <c r="I397" s="142" t="s">
        <v>255</v>
      </c>
      <c r="J397" s="142" t="s">
        <v>265</v>
      </c>
      <c r="K397" s="142" t="s">
        <v>248</v>
      </c>
    </row>
    <row r="398" spans="1:11" x14ac:dyDescent="0.15">
      <c r="A398" s="145">
        <v>397</v>
      </c>
      <c r="B398" s="145">
        <v>6</v>
      </c>
      <c r="C398" s="145">
        <v>47</v>
      </c>
      <c r="D398" s="146" t="str">
        <f>填表!S400</f>
        <v>{{3003,8}|{2008,8}|{2004,8}}</v>
      </c>
      <c r="E398" s="145" t="s">
        <v>1000</v>
      </c>
      <c r="F398" s="145">
        <v>7397</v>
      </c>
      <c r="G398" s="142"/>
      <c r="H398" s="142"/>
      <c r="I398" s="142" t="s">
        <v>266</v>
      </c>
      <c r="J398" s="142" t="s">
        <v>252</v>
      </c>
      <c r="K398" s="142" t="s">
        <v>257</v>
      </c>
    </row>
    <row r="399" spans="1:11" x14ac:dyDescent="0.15">
      <c r="A399" s="147">
        <v>398</v>
      </c>
      <c r="B399" s="147">
        <v>6</v>
      </c>
      <c r="C399" s="147">
        <v>48</v>
      </c>
      <c r="D399" s="146" t="str">
        <f>填表!S401</f>
        <v>{{2013,8}|{2000,8}}</v>
      </c>
      <c r="E399" s="147" t="s">
        <v>1001</v>
      </c>
      <c r="F399" s="147">
        <v>7398</v>
      </c>
      <c r="G399" s="142"/>
      <c r="H399" s="142"/>
      <c r="I399" s="142" t="s">
        <v>267</v>
      </c>
      <c r="J399" s="142" t="s">
        <v>253</v>
      </c>
      <c r="K399" s="142">
        <v>0</v>
      </c>
    </row>
    <row r="400" spans="1:11" x14ac:dyDescent="0.15">
      <c r="A400" s="145">
        <v>399</v>
      </c>
      <c r="B400" s="145">
        <v>6</v>
      </c>
      <c r="C400" s="145">
        <v>49</v>
      </c>
      <c r="D400" s="146" t="str">
        <f>填表!S402</f>
        <v>{{3001,8}|{2009,8}}</v>
      </c>
      <c r="E400" s="145" t="s">
        <v>1002</v>
      </c>
      <c r="F400" s="145">
        <v>7399</v>
      </c>
      <c r="G400" s="142"/>
      <c r="H400" s="142"/>
      <c r="I400" s="142" t="s">
        <v>284</v>
      </c>
      <c r="J400" s="142" t="s">
        <v>269</v>
      </c>
      <c r="K400" s="142">
        <v>0</v>
      </c>
    </row>
    <row r="401" spans="1:11" x14ac:dyDescent="0.15">
      <c r="A401" s="147">
        <v>400</v>
      </c>
      <c r="B401" s="147">
        <v>6</v>
      </c>
      <c r="C401" s="147">
        <v>50</v>
      </c>
      <c r="D401" s="146" t="str">
        <f>填表!S403</f>
        <v>{{3016,8}|{3006,8}}</v>
      </c>
      <c r="E401" s="147" t="s">
        <v>1003</v>
      </c>
      <c r="F401" s="147">
        <v>7400</v>
      </c>
      <c r="G401" s="142"/>
      <c r="H401" s="142"/>
      <c r="I401" s="142" t="s">
        <v>286</v>
      </c>
      <c r="J401" s="142" t="s">
        <v>271</v>
      </c>
      <c r="K401" s="142">
        <v>0</v>
      </c>
    </row>
    <row r="402" spans="1:11" x14ac:dyDescent="0.15">
      <c r="A402" s="145">
        <v>401</v>
      </c>
      <c r="B402" s="145">
        <v>6</v>
      </c>
      <c r="C402" s="145">
        <v>51</v>
      </c>
      <c r="D402" s="146" t="str">
        <f>填表!S404</f>
        <v>{{2015,8}|{2003,8}}</v>
      </c>
      <c r="E402" s="145" t="s">
        <v>1004</v>
      </c>
      <c r="F402" s="145">
        <v>7401</v>
      </c>
      <c r="G402" s="142"/>
      <c r="H402" s="142"/>
      <c r="I402" s="142" t="s">
        <v>287</v>
      </c>
      <c r="J402" s="142" t="s">
        <v>273</v>
      </c>
      <c r="K402" s="142">
        <v>0</v>
      </c>
    </row>
    <row r="403" spans="1:11" x14ac:dyDescent="0.15">
      <c r="A403" s="147">
        <v>402</v>
      </c>
      <c r="B403" s="147">
        <v>6</v>
      </c>
      <c r="C403" s="147">
        <v>52</v>
      </c>
      <c r="D403" s="146" t="str">
        <f>填表!S405</f>
        <v>{{3012,8}|{2007,8}}</v>
      </c>
      <c r="E403" s="147" t="s">
        <v>1005</v>
      </c>
      <c r="F403" s="147">
        <v>7402</v>
      </c>
      <c r="G403" s="142"/>
      <c r="H403" s="142"/>
      <c r="I403" s="142" t="s">
        <v>280</v>
      </c>
      <c r="J403" s="142" t="s">
        <v>289</v>
      </c>
      <c r="K403" s="142">
        <v>0</v>
      </c>
    </row>
    <row r="404" spans="1:11" x14ac:dyDescent="0.15">
      <c r="A404" s="145">
        <v>403</v>
      </c>
      <c r="B404" s="145">
        <v>6</v>
      </c>
      <c r="C404" s="145">
        <v>53</v>
      </c>
      <c r="D404" s="146" t="str">
        <f>填表!S406</f>
        <v>{{3020,8}|{3001,8}}</v>
      </c>
      <c r="E404" s="145" t="s">
        <v>1006</v>
      </c>
      <c r="F404" s="145">
        <v>7403</v>
      </c>
      <c r="G404" s="142"/>
      <c r="H404" s="142"/>
      <c r="I404" s="142" t="s">
        <v>290</v>
      </c>
      <c r="J404" s="142" t="s">
        <v>284</v>
      </c>
      <c r="K404" s="142">
        <v>0</v>
      </c>
    </row>
    <row r="405" spans="1:11" x14ac:dyDescent="0.15">
      <c r="A405" s="147">
        <v>404</v>
      </c>
      <c r="B405" s="147">
        <v>6</v>
      </c>
      <c r="C405" s="147">
        <v>54</v>
      </c>
      <c r="D405" s="146" t="str">
        <f>填表!S407</f>
        <v>{{2007,8}|{2006,8}}</v>
      </c>
      <c r="E405" s="147" t="s">
        <v>1007</v>
      </c>
      <c r="F405" s="147">
        <v>7404</v>
      </c>
      <c r="G405" s="142"/>
      <c r="H405" s="142"/>
      <c r="I405" s="142" t="s">
        <v>289</v>
      </c>
      <c r="J405" s="142" t="s">
        <v>292</v>
      </c>
      <c r="K405" s="142">
        <v>0</v>
      </c>
    </row>
    <row r="406" spans="1:11" x14ac:dyDescent="0.15">
      <c r="A406" s="145">
        <v>405</v>
      </c>
      <c r="B406" s="145">
        <v>6</v>
      </c>
      <c r="C406" s="145">
        <v>55</v>
      </c>
      <c r="D406" s="146" t="str">
        <f>填表!S408</f>
        <v>{{3020,8}|{3005,8}}</v>
      </c>
      <c r="E406" s="145" t="s">
        <v>1008</v>
      </c>
      <c r="F406" s="145">
        <v>7405</v>
      </c>
      <c r="G406" s="142"/>
      <c r="H406" s="142"/>
      <c r="I406" s="142" t="s">
        <v>290</v>
      </c>
      <c r="J406" s="142" t="s">
        <v>294</v>
      </c>
      <c r="K406" s="142">
        <v>0</v>
      </c>
    </row>
    <row r="407" spans="1:11" x14ac:dyDescent="0.15">
      <c r="A407" s="147">
        <v>406</v>
      </c>
      <c r="B407" s="147">
        <v>6</v>
      </c>
      <c r="C407" s="147">
        <v>56</v>
      </c>
      <c r="D407" s="146" t="str">
        <f>填表!S409</f>
        <v>{{3003,8}|{2017,8}}</v>
      </c>
      <c r="E407" s="147" t="s">
        <v>1009</v>
      </c>
      <c r="F407" s="147">
        <v>7406</v>
      </c>
      <c r="G407" s="142"/>
      <c r="H407" s="142"/>
      <c r="I407" s="142" t="s">
        <v>266</v>
      </c>
      <c r="J407" s="142" t="s">
        <v>248</v>
      </c>
      <c r="K407" s="142">
        <v>0</v>
      </c>
    </row>
    <row r="408" spans="1:11" x14ac:dyDescent="0.15">
      <c r="A408" s="145">
        <v>407</v>
      </c>
      <c r="B408" s="145">
        <v>6</v>
      </c>
      <c r="C408" s="145">
        <v>57</v>
      </c>
      <c r="D408" s="146" t="str">
        <f>填表!S410</f>
        <v>{{2013,8}|{2008,8}}</v>
      </c>
      <c r="E408" s="145" t="s">
        <v>1010</v>
      </c>
      <c r="F408" s="145">
        <v>7407</v>
      </c>
      <c r="G408" s="142"/>
      <c r="H408" s="142"/>
      <c r="I408" s="142" t="s">
        <v>267</v>
      </c>
      <c r="J408" s="142" t="s">
        <v>252</v>
      </c>
      <c r="K408" s="142">
        <v>0</v>
      </c>
    </row>
    <row r="409" spans="1:11" x14ac:dyDescent="0.15">
      <c r="A409" s="147">
        <v>408</v>
      </c>
      <c r="B409" s="147">
        <v>6</v>
      </c>
      <c r="C409" s="147">
        <v>58</v>
      </c>
      <c r="D409" s="146" t="str">
        <f>填表!S411</f>
        <v>{{3004,8}|{2000,8}}</v>
      </c>
      <c r="E409" s="147" t="s">
        <v>1011</v>
      </c>
      <c r="F409" s="147">
        <v>7408</v>
      </c>
      <c r="G409" s="142"/>
      <c r="H409" s="142"/>
      <c r="I409" s="142" t="s">
        <v>268</v>
      </c>
      <c r="J409" s="142" t="s">
        <v>253</v>
      </c>
      <c r="K409" s="142">
        <v>0</v>
      </c>
    </row>
    <row r="410" spans="1:11" x14ac:dyDescent="0.15">
      <c r="A410" s="145">
        <v>409</v>
      </c>
      <c r="B410" s="145">
        <v>6</v>
      </c>
      <c r="C410" s="145">
        <v>59</v>
      </c>
      <c r="D410" s="146" t="str">
        <f>填表!S412</f>
        <v>{{3015,8}|{2009,8}}</v>
      </c>
      <c r="E410" s="145" t="s">
        <v>1012</v>
      </c>
      <c r="F410" s="145">
        <v>7409</v>
      </c>
      <c r="G410" s="142"/>
      <c r="H410" s="142"/>
      <c r="I410" s="142" t="s">
        <v>254</v>
      </c>
      <c r="J410" s="142" t="s">
        <v>269</v>
      </c>
      <c r="K410" s="142">
        <v>0</v>
      </c>
    </row>
    <row r="411" spans="1:11" x14ac:dyDescent="0.15">
      <c r="A411" s="147">
        <v>410</v>
      </c>
      <c r="B411" s="147">
        <v>6</v>
      </c>
      <c r="C411" s="147">
        <v>60</v>
      </c>
      <c r="D411" s="146" t="str">
        <f>填表!S413</f>
        <v>{{3021,8}|{2016,8}}</v>
      </c>
      <c r="E411" s="147" t="s">
        <v>1013</v>
      </c>
      <c r="F411" s="147">
        <v>7410</v>
      </c>
      <c r="G411" s="142"/>
      <c r="H411" s="142"/>
      <c r="I411" s="142" t="s">
        <v>255</v>
      </c>
      <c r="J411" s="142" t="s">
        <v>270</v>
      </c>
      <c r="K411" s="142">
        <v>0</v>
      </c>
    </row>
    <row r="412" spans="1:11" x14ac:dyDescent="0.15">
      <c r="A412" s="145">
        <v>411</v>
      </c>
      <c r="B412" s="145">
        <v>6</v>
      </c>
      <c r="C412" s="145">
        <v>61</v>
      </c>
      <c r="D412" s="146" t="str">
        <f>填表!S414</f>
        <v>{{3009,8}|{3006,8}}</v>
      </c>
      <c r="E412" s="145" t="s">
        <v>1014</v>
      </c>
      <c r="F412" s="145">
        <v>7411</v>
      </c>
      <c r="G412" s="142"/>
      <c r="H412" s="142"/>
      <c r="I412" s="142" t="s">
        <v>256</v>
      </c>
      <c r="J412" s="142" t="s">
        <v>271</v>
      </c>
      <c r="K412" s="142">
        <v>0</v>
      </c>
    </row>
    <row r="413" spans="1:11" x14ac:dyDescent="0.15">
      <c r="A413" s="147">
        <v>412</v>
      </c>
      <c r="B413" s="147">
        <v>6</v>
      </c>
      <c r="C413" s="147">
        <v>62</v>
      </c>
      <c r="D413" s="146" t="str">
        <f>填表!S415</f>
        <v>{{3013,8}|{2004,8}}</v>
      </c>
      <c r="E413" s="147" t="s">
        <v>1015</v>
      </c>
      <c r="F413" s="147">
        <v>7412</v>
      </c>
      <c r="G413" s="142"/>
      <c r="H413" s="142"/>
      <c r="I413" s="142" t="s">
        <v>272</v>
      </c>
      <c r="J413" s="142" t="s">
        <v>257</v>
      </c>
      <c r="K413" s="142">
        <v>0</v>
      </c>
    </row>
    <row r="414" spans="1:11" x14ac:dyDescent="0.15">
      <c r="A414" s="145">
        <v>413</v>
      </c>
      <c r="B414" s="145">
        <v>6</v>
      </c>
      <c r="C414" s="145">
        <v>63</v>
      </c>
      <c r="D414" s="146" t="str">
        <f>填表!S416</f>
        <v>{{3018,8}|{2003,8}}</v>
      </c>
      <c r="E414" s="145" t="s">
        <v>1016</v>
      </c>
      <c r="F414" s="145">
        <v>7413</v>
      </c>
      <c r="G414" s="142"/>
      <c r="H414" s="142"/>
      <c r="I414" s="142" t="s">
        <v>258</v>
      </c>
      <c r="J414" s="142" t="s">
        <v>273</v>
      </c>
      <c r="K414" s="142">
        <v>0</v>
      </c>
    </row>
    <row r="415" spans="1:11" x14ac:dyDescent="0.15">
      <c r="A415" s="147">
        <v>414</v>
      </c>
      <c r="B415" s="147">
        <v>6</v>
      </c>
      <c r="C415" s="147">
        <v>64</v>
      </c>
      <c r="D415" s="146" t="str">
        <f>填表!S417</f>
        <v>{{3000,8}|{1017,8}}</v>
      </c>
      <c r="E415" s="147" t="s">
        <v>1017</v>
      </c>
      <c r="F415" s="147">
        <v>7414</v>
      </c>
      <c r="G415" s="142"/>
      <c r="H415" s="142"/>
      <c r="I415" s="142" t="s">
        <v>274</v>
      </c>
      <c r="J415" s="142" t="s">
        <v>259</v>
      </c>
      <c r="K415" s="142">
        <v>0</v>
      </c>
    </row>
    <row r="416" spans="1:11" x14ac:dyDescent="0.15">
      <c r="A416" s="145">
        <v>415</v>
      </c>
      <c r="B416" s="145">
        <v>6</v>
      </c>
      <c r="C416" s="145">
        <v>65</v>
      </c>
      <c r="D416" s="146" t="str">
        <f>填表!S418</f>
        <v>{{3010,8}|{2011,8}}</v>
      </c>
      <c r="E416" s="145" t="s">
        <v>1018</v>
      </c>
      <c r="F416" s="145">
        <v>7415</v>
      </c>
      <c r="G416" s="142"/>
      <c r="H416" s="142"/>
      <c r="I416" s="142" t="s">
        <v>275</v>
      </c>
      <c r="J416" s="142" t="s">
        <v>260</v>
      </c>
      <c r="K416" s="142">
        <v>0</v>
      </c>
    </row>
    <row r="417" spans="1:11" x14ac:dyDescent="0.15">
      <c r="A417" s="147">
        <v>416</v>
      </c>
      <c r="B417" s="147">
        <v>6</v>
      </c>
      <c r="C417" s="147">
        <v>66</v>
      </c>
      <c r="D417" s="146" t="str">
        <f>填表!S419</f>
        <v>{{3012,8}|{2005,8}}</v>
      </c>
      <c r="E417" s="147" t="s">
        <v>1019</v>
      </c>
      <c r="F417" s="147">
        <v>7416</v>
      </c>
      <c r="G417" s="142"/>
      <c r="H417" s="142"/>
      <c r="I417" s="142" t="s">
        <v>280</v>
      </c>
      <c r="J417" s="142" t="s">
        <v>261</v>
      </c>
      <c r="K417" s="142">
        <v>0</v>
      </c>
    </row>
    <row r="418" spans="1:11" x14ac:dyDescent="0.15">
      <c r="A418" s="145">
        <v>417</v>
      </c>
      <c r="B418" s="145">
        <v>6</v>
      </c>
      <c r="C418" s="145">
        <v>67</v>
      </c>
      <c r="D418" s="146" t="str">
        <f>填表!S420</f>
        <v>{{3018,8}|{2010,8}}</v>
      </c>
      <c r="E418" s="145" t="s">
        <v>1020</v>
      </c>
      <c r="F418" s="145">
        <v>7417</v>
      </c>
      <c r="G418" s="142"/>
      <c r="H418" s="142"/>
      <c r="I418" s="142" t="s">
        <v>258</v>
      </c>
      <c r="J418" s="142" t="s">
        <v>262</v>
      </c>
      <c r="K418" s="142">
        <v>0</v>
      </c>
    </row>
    <row r="419" spans="1:11" x14ac:dyDescent="0.15">
      <c r="A419" s="147">
        <v>418</v>
      </c>
      <c r="B419" s="147">
        <v>6</v>
      </c>
      <c r="C419" s="147">
        <v>68</v>
      </c>
      <c r="D419" s="146" t="str">
        <f>填表!S421</f>
        <v>{{3017,8}|{1017,8}}</v>
      </c>
      <c r="E419" s="147" t="s">
        <v>1021</v>
      </c>
      <c r="F419" s="147">
        <v>7418</v>
      </c>
      <c r="G419" s="142"/>
      <c r="H419" s="142"/>
      <c r="I419" s="142" t="s">
        <v>263</v>
      </c>
      <c r="J419" s="142" t="s">
        <v>259</v>
      </c>
      <c r="K419" s="142">
        <v>0</v>
      </c>
    </row>
    <row r="420" spans="1:11" x14ac:dyDescent="0.15">
      <c r="A420" s="145">
        <v>419</v>
      </c>
      <c r="B420" s="145">
        <v>6</v>
      </c>
      <c r="C420" s="145">
        <v>69</v>
      </c>
      <c r="D420" s="146" t="str">
        <f>填表!S422</f>
        <v>{{2012,8}|{2011,8}}</v>
      </c>
      <c r="E420" s="145" t="s">
        <v>1022</v>
      </c>
      <c r="F420" s="145">
        <v>7419</v>
      </c>
      <c r="G420" s="142"/>
      <c r="H420" s="142"/>
      <c r="I420" s="142" t="s">
        <v>264</v>
      </c>
      <c r="J420" s="142" t="s">
        <v>260</v>
      </c>
      <c r="K420" s="142">
        <v>0</v>
      </c>
    </row>
    <row r="421" spans="1:11" x14ac:dyDescent="0.15">
      <c r="A421" s="148">
        <v>420</v>
      </c>
      <c r="B421" s="148">
        <v>6</v>
      </c>
      <c r="C421" s="148">
        <v>70</v>
      </c>
      <c r="D421" s="146" t="str">
        <f>填表!S423</f>
        <v>{{4024,9}|{4027,9}}</v>
      </c>
      <c r="E421" s="148" t="s">
        <v>1023</v>
      </c>
      <c r="F421" s="148">
        <v>7420</v>
      </c>
      <c r="G421" s="142"/>
      <c r="H421" s="142"/>
      <c r="I421" s="142" t="s">
        <v>299</v>
      </c>
      <c r="J421" s="142" t="s">
        <v>310</v>
      </c>
      <c r="K421" s="142">
        <v>0</v>
      </c>
    </row>
  </sheetData>
  <phoneticPr fontId="14" type="noConversion"/>
  <conditionalFormatting sqref="H1:H1048576">
    <cfRule type="cellIs" dxfId="9" priority="1" operator="equal">
      <formula>1</formula>
    </cfRule>
  </conditionalFormatting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0"/>
  <sheetViews>
    <sheetView workbookViewId="0">
      <selection activeCell="E15" sqref="E15"/>
    </sheetView>
  </sheetViews>
  <sheetFormatPr defaultRowHeight="13.5" x14ac:dyDescent="0.15"/>
  <cols>
    <col min="3" max="3" width="13.875" bestFit="1" customWidth="1"/>
    <col min="4" max="4" width="13.875" customWidth="1"/>
    <col min="6" max="6" width="26.625" customWidth="1"/>
    <col min="7" max="7" width="21.625" bestFit="1" customWidth="1"/>
    <col min="8" max="8" width="16.125" bestFit="1" customWidth="1"/>
    <col min="9" max="10" width="16.125" customWidth="1"/>
  </cols>
  <sheetData>
    <row r="1" spans="1:20" x14ac:dyDescent="0.15">
      <c r="A1" t="s">
        <v>631</v>
      </c>
      <c r="B1">
        <v>1</v>
      </c>
      <c r="C1" t="s">
        <v>632</v>
      </c>
      <c r="E1">
        <v>1800</v>
      </c>
      <c r="F1">
        <f>VLOOKUP(B1,$S$3:$T$5,2,0)*E1</f>
        <v>1800</v>
      </c>
      <c r="G1" t="s">
        <v>608</v>
      </c>
      <c r="H1" t="s">
        <v>722</v>
      </c>
      <c r="I1">
        <v>1</v>
      </c>
      <c r="K1">
        <v>1</v>
      </c>
      <c r="L1" t="s">
        <v>723</v>
      </c>
      <c r="M1">
        <v>3000001</v>
      </c>
      <c r="N1">
        <f>IF(M1&gt;0,COUNTIFS($M$1:M1,M1),0)</f>
        <v>1</v>
      </c>
      <c r="O1">
        <f>(K1+N1)*2</f>
        <v>4</v>
      </c>
      <c r="P1">
        <v>1016001</v>
      </c>
      <c r="Q1">
        <v>3000001</v>
      </c>
      <c r="R1" t="str" cm="1">
        <f t="array" ref="R1">[1]!LKnum(P1:Q1)</f>
        <v>{1016001|3000001}</v>
      </c>
    </row>
    <row r="2" spans="1:20" x14ac:dyDescent="0.15">
      <c r="A2" t="s">
        <v>631</v>
      </c>
      <c r="B2">
        <v>2</v>
      </c>
      <c r="C2" t="s">
        <v>633</v>
      </c>
      <c r="E2">
        <v>2300</v>
      </c>
      <c r="F2">
        <f t="shared" ref="F2:F65" si="0">VLOOKUP(B2,$S$3:$T$5,2,0)*E2</f>
        <v>3450</v>
      </c>
      <c r="G2" t="s">
        <v>609</v>
      </c>
      <c r="H2" t="s">
        <v>724</v>
      </c>
      <c r="I2">
        <v>2</v>
      </c>
      <c r="K2">
        <v>1</v>
      </c>
      <c r="L2" t="s">
        <v>723</v>
      </c>
      <c r="M2">
        <v>3000004</v>
      </c>
      <c r="N2">
        <f>IF(M2&gt;0,COUNTIFS($M$1:M2,M2),0)</f>
        <v>1</v>
      </c>
      <c r="O2">
        <f t="shared" ref="O2:O65" si="1">(K2+N2)*2</f>
        <v>4</v>
      </c>
      <c r="P2">
        <v>1016002</v>
      </c>
      <c r="Q2">
        <v>3000004</v>
      </c>
      <c r="R2" t="str" cm="1">
        <f t="array" ref="R2">[1]!LKnum(P2:Q2)</f>
        <v>{1016002|3000004}</v>
      </c>
    </row>
    <row r="3" spans="1:20" x14ac:dyDescent="0.15">
      <c r="A3" t="s">
        <v>631</v>
      </c>
      <c r="B3">
        <v>2</v>
      </c>
      <c r="C3" t="s">
        <v>633</v>
      </c>
      <c r="E3">
        <v>2300</v>
      </c>
      <c r="F3">
        <f t="shared" si="0"/>
        <v>3450</v>
      </c>
      <c r="G3" t="s">
        <v>609</v>
      </c>
      <c r="H3" t="s">
        <v>724</v>
      </c>
      <c r="I3">
        <v>3</v>
      </c>
      <c r="K3">
        <v>1</v>
      </c>
      <c r="L3" t="s">
        <v>723</v>
      </c>
      <c r="M3">
        <v>3000016</v>
      </c>
      <c r="N3">
        <f>IF(M3&gt;0,COUNTIFS($M$1:M3,M3),0)</f>
        <v>1</v>
      </c>
      <c r="O3">
        <f t="shared" si="1"/>
        <v>4</v>
      </c>
      <c r="P3">
        <v>1016003</v>
      </c>
      <c r="Q3">
        <v>3000016</v>
      </c>
      <c r="R3" t="str" cm="1">
        <f t="array" ref="R3">[1]!LKnum(P3:Q3)</f>
        <v>{1016003|3000016}</v>
      </c>
      <c r="S3">
        <v>1</v>
      </c>
      <c r="T3">
        <v>1</v>
      </c>
    </row>
    <row r="4" spans="1:20" x14ac:dyDescent="0.15">
      <c r="A4" t="s">
        <v>631</v>
      </c>
      <c r="B4">
        <v>2</v>
      </c>
      <c r="C4" t="s">
        <v>633</v>
      </c>
      <c r="E4">
        <v>2300</v>
      </c>
      <c r="F4">
        <f t="shared" si="0"/>
        <v>3450</v>
      </c>
      <c r="G4" t="s">
        <v>609</v>
      </c>
      <c r="H4" t="s">
        <v>724</v>
      </c>
      <c r="I4">
        <v>4</v>
      </c>
      <c r="K4">
        <v>1</v>
      </c>
      <c r="L4" t="s">
        <v>723</v>
      </c>
      <c r="M4">
        <v>3000022</v>
      </c>
      <c r="N4">
        <f>IF(M4&gt;0,COUNTIFS($M$1:M4,M4),0)</f>
        <v>1</v>
      </c>
      <c r="O4">
        <f t="shared" si="1"/>
        <v>4</v>
      </c>
      <c r="P4">
        <v>1016004</v>
      </c>
      <c r="Q4">
        <v>3000022</v>
      </c>
      <c r="R4" t="str" cm="1">
        <f t="array" ref="R4">[1]!LKnum(P4:Q4)</f>
        <v>{1016004|3000022}</v>
      </c>
      <c r="S4">
        <v>2</v>
      </c>
      <c r="T4">
        <v>1.5</v>
      </c>
    </row>
    <row r="5" spans="1:20" x14ac:dyDescent="0.15">
      <c r="A5" t="s">
        <v>631</v>
      </c>
      <c r="B5">
        <v>2</v>
      </c>
      <c r="C5" t="s">
        <v>633</v>
      </c>
      <c r="E5">
        <v>2300</v>
      </c>
      <c r="F5">
        <f t="shared" si="0"/>
        <v>3450</v>
      </c>
      <c r="G5" t="s">
        <v>609</v>
      </c>
      <c r="H5" t="s">
        <v>724</v>
      </c>
      <c r="I5">
        <v>5</v>
      </c>
      <c r="K5">
        <v>1</v>
      </c>
      <c r="L5" t="s">
        <v>723</v>
      </c>
      <c r="M5">
        <v>3000028</v>
      </c>
      <c r="N5">
        <f>IF(M5&gt;0,COUNTIFS($M$1:M5,M5),0)</f>
        <v>1</v>
      </c>
      <c r="O5">
        <f t="shared" si="1"/>
        <v>4</v>
      </c>
      <c r="P5">
        <v>1016005</v>
      </c>
      <c r="Q5">
        <v>3000028</v>
      </c>
      <c r="R5" t="str" cm="1">
        <f t="array" ref="R5">[1]!LKnum(P5:Q5)</f>
        <v>{1016005|3000028}</v>
      </c>
      <c r="S5">
        <v>3</v>
      </c>
      <c r="T5">
        <v>0.13</v>
      </c>
    </row>
    <row r="6" spans="1:20" x14ac:dyDescent="0.15">
      <c r="A6" t="s">
        <v>631</v>
      </c>
      <c r="B6">
        <v>1</v>
      </c>
      <c r="C6" t="s">
        <v>632</v>
      </c>
      <c r="E6">
        <v>1800</v>
      </c>
      <c r="F6">
        <f t="shared" si="0"/>
        <v>1800</v>
      </c>
      <c r="G6" t="s">
        <v>608</v>
      </c>
      <c r="H6" t="s">
        <v>722</v>
      </c>
      <c r="I6">
        <v>6</v>
      </c>
      <c r="K6">
        <v>1</v>
      </c>
      <c r="L6" t="s">
        <v>723</v>
      </c>
      <c r="M6">
        <v>3000031</v>
      </c>
      <c r="N6">
        <f>IF(M6&gt;0,COUNTIFS($M$1:M6,M6),0)</f>
        <v>1</v>
      </c>
      <c r="O6">
        <f t="shared" si="1"/>
        <v>4</v>
      </c>
      <c r="P6">
        <v>1016006</v>
      </c>
      <c r="Q6">
        <v>3000031</v>
      </c>
      <c r="R6" t="str" cm="1">
        <f t="array" ref="R6">[1]!LKnum(P6:Q6)</f>
        <v>{1016006|3000031}</v>
      </c>
    </row>
    <row r="7" spans="1:20" x14ac:dyDescent="0.15">
      <c r="A7" t="s">
        <v>631</v>
      </c>
      <c r="B7">
        <v>1</v>
      </c>
      <c r="C7" t="s">
        <v>632</v>
      </c>
      <c r="E7">
        <v>1800</v>
      </c>
      <c r="F7">
        <f t="shared" si="0"/>
        <v>1800</v>
      </c>
      <c r="G7" t="s">
        <v>608</v>
      </c>
      <c r="H7" t="s">
        <v>722</v>
      </c>
      <c r="I7">
        <v>7</v>
      </c>
      <c r="K7">
        <v>1</v>
      </c>
      <c r="L7" t="s">
        <v>723</v>
      </c>
      <c r="M7">
        <v>3000034</v>
      </c>
      <c r="N7">
        <f>IF(M7&gt;0,COUNTIFS($M$1:M7,M7),0)</f>
        <v>1</v>
      </c>
      <c r="O7">
        <f t="shared" si="1"/>
        <v>4</v>
      </c>
      <c r="P7">
        <v>1016007</v>
      </c>
      <c r="Q7">
        <v>3000034</v>
      </c>
      <c r="R7" t="str" cm="1">
        <f t="array" ref="R7">[1]!LKnum(P7:Q7)</f>
        <v>{1016007|3000034}</v>
      </c>
    </row>
    <row r="8" spans="1:20" x14ac:dyDescent="0.15">
      <c r="A8" t="s">
        <v>631</v>
      </c>
      <c r="B8">
        <v>1</v>
      </c>
      <c r="C8" t="s">
        <v>632</v>
      </c>
      <c r="E8">
        <v>1800</v>
      </c>
      <c r="F8">
        <f t="shared" si="0"/>
        <v>1800</v>
      </c>
      <c r="G8" t="s">
        <v>608</v>
      </c>
      <c r="H8" t="s">
        <v>722</v>
      </c>
      <c r="I8">
        <v>8</v>
      </c>
      <c r="K8">
        <v>1</v>
      </c>
      <c r="L8" t="s">
        <v>723</v>
      </c>
      <c r="M8">
        <v>3000037</v>
      </c>
      <c r="N8">
        <f>IF(M8&gt;0,COUNTIFS($M$1:M8,M8),0)</f>
        <v>1</v>
      </c>
      <c r="O8">
        <f t="shared" si="1"/>
        <v>4</v>
      </c>
      <c r="P8">
        <v>1016008</v>
      </c>
      <c r="Q8">
        <v>3000037</v>
      </c>
      <c r="R8" t="str" cm="1">
        <f t="array" ref="R8">[1]!LKnum(P8:Q8)</f>
        <v>{1016008|3000037}</v>
      </c>
    </row>
    <row r="9" spans="1:20" x14ac:dyDescent="0.15">
      <c r="A9" t="s">
        <v>631</v>
      </c>
      <c r="B9">
        <v>2</v>
      </c>
      <c r="C9" t="s">
        <v>634</v>
      </c>
      <c r="E9">
        <v>1400</v>
      </c>
      <c r="F9">
        <f t="shared" si="0"/>
        <v>2100</v>
      </c>
      <c r="G9" t="s">
        <v>536</v>
      </c>
      <c r="I9">
        <v>9</v>
      </c>
      <c r="M9">
        <v>3000040</v>
      </c>
      <c r="N9">
        <f>IF(M9&gt;0,COUNTIFS($M$1:M9,M9),0)</f>
        <v>1</v>
      </c>
      <c r="O9">
        <f t="shared" si="1"/>
        <v>2</v>
      </c>
      <c r="P9">
        <v>1016009</v>
      </c>
      <c r="Q9">
        <v>3000040</v>
      </c>
      <c r="R9" t="str" cm="1">
        <f t="array" ref="R9">[1]!LKnum(P9:Q9)</f>
        <v>{1016009|3000040}</v>
      </c>
    </row>
    <row r="10" spans="1:20" x14ac:dyDescent="0.15">
      <c r="A10" t="s">
        <v>631</v>
      </c>
      <c r="B10">
        <v>3</v>
      </c>
      <c r="C10" t="s">
        <v>635</v>
      </c>
      <c r="E10">
        <v>13300</v>
      </c>
      <c r="F10">
        <f t="shared" si="0"/>
        <v>1729</v>
      </c>
      <c r="G10" t="s">
        <v>610</v>
      </c>
      <c r="H10" t="s">
        <v>725</v>
      </c>
      <c r="I10">
        <v>10</v>
      </c>
      <c r="K10">
        <v>1</v>
      </c>
      <c r="L10" t="s">
        <v>723</v>
      </c>
      <c r="M10">
        <v>3000043</v>
      </c>
      <c r="N10">
        <f>IF(M10&gt;0,COUNTIFS($M$1:M10,M10),0)</f>
        <v>1</v>
      </c>
      <c r="O10">
        <f t="shared" si="1"/>
        <v>4</v>
      </c>
      <c r="P10">
        <v>1016010</v>
      </c>
      <c r="Q10">
        <v>3000043</v>
      </c>
      <c r="R10" t="str" cm="1">
        <f t="array" ref="R10">[1]!LKnum(P10:Q10)</f>
        <v>{1016010|3000043}</v>
      </c>
    </row>
    <row r="11" spans="1:20" x14ac:dyDescent="0.15">
      <c r="A11" t="s">
        <v>631</v>
      </c>
      <c r="B11">
        <v>3</v>
      </c>
      <c r="C11" t="s">
        <v>635</v>
      </c>
      <c r="E11">
        <v>13300</v>
      </c>
      <c r="F11">
        <f t="shared" si="0"/>
        <v>1729</v>
      </c>
      <c r="G11" t="s">
        <v>610</v>
      </c>
      <c r="H11" t="s">
        <v>725</v>
      </c>
      <c r="I11">
        <v>11</v>
      </c>
      <c r="K11">
        <v>1</v>
      </c>
      <c r="L11" t="s">
        <v>723</v>
      </c>
      <c r="M11">
        <v>3000046</v>
      </c>
      <c r="N11">
        <f>IF(M11&gt;0,COUNTIFS($M$1:M11,M11),0)</f>
        <v>1</v>
      </c>
      <c r="O11">
        <f t="shared" si="1"/>
        <v>4</v>
      </c>
      <c r="P11">
        <v>1016011</v>
      </c>
      <c r="Q11">
        <v>3000046</v>
      </c>
      <c r="R11" t="str" cm="1">
        <f t="array" ref="R11">[1]!LKnum(P11:Q11)</f>
        <v>{1016011|3000046}</v>
      </c>
    </row>
    <row r="12" spans="1:20" x14ac:dyDescent="0.15">
      <c r="A12" t="s">
        <v>631</v>
      </c>
      <c r="B12">
        <v>1</v>
      </c>
      <c r="C12" t="s">
        <v>636</v>
      </c>
      <c r="E12">
        <v>1200</v>
      </c>
      <c r="F12">
        <f t="shared" si="0"/>
        <v>1200</v>
      </c>
      <c r="G12" t="s">
        <v>537</v>
      </c>
      <c r="I12">
        <v>12</v>
      </c>
      <c r="M12">
        <v>3000049</v>
      </c>
      <c r="N12">
        <f>IF(M12&gt;0,COUNTIFS($M$1:M12,M12),0)</f>
        <v>1</v>
      </c>
      <c r="O12">
        <f t="shared" si="1"/>
        <v>2</v>
      </c>
      <c r="P12">
        <v>1016012</v>
      </c>
      <c r="Q12">
        <v>3000049</v>
      </c>
      <c r="R12" t="str" cm="1">
        <f t="array" ref="R12">[1]!LKnum(P12:Q12)</f>
        <v>{1016012|3000049}</v>
      </c>
    </row>
    <row r="13" spans="1:20" x14ac:dyDescent="0.15">
      <c r="A13" t="s">
        <v>631</v>
      </c>
      <c r="B13">
        <v>2</v>
      </c>
      <c r="C13" t="s">
        <v>637</v>
      </c>
      <c r="E13">
        <v>1800</v>
      </c>
      <c r="F13">
        <f t="shared" si="0"/>
        <v>2700</v>
      </c>
      <c r="G13" t="s">
        <v>538</v>
      </c>
      <c r="I13">
        <v>13</v>
      </c>
      <c r="M13">
        <v>3000052</v>
      </c>
      <c r="N13">
        <f>IF(M13&gt;0,COUNTIFS($M$1:M13,M13),0)</f>
        <v>1</v>
      </c>
      <c r="O13">
        <f t="shared" si="1"/>
        <v>2</v>
      </c>
      <c r="P13">
        <v>1016013</v>
      </c>
      <c r="Q13">
        <v>3000052</v>
      </c>
      <c r="R13" t="str" cm="1">
        <f t="array" ref="R13">[1]!LKnum(P13:Q13)</f>
        <v>{1016013|3000052}</v>
      </c>
    </row>
    <row r="14" spans="1:20" x14ac:dyDescent="0.15">
      <c r="A14" t="s">
        <v>631</v>
      </c>
      <c r="B14">
        <v>2</v>
      </c>
      <c r="C14" t="s">
        <v>638</v>
      </c>
      <c r="E14">
        <v>1600</v>
      </c>
      <c r="F14">
        <f t="shared" si="0"/>
        <v>2400</v>
      </c>
      <c r="G14" t="s">
        <v>539</v>
      </c>
      <c r="I14">
        <v>14</v>
      </c>
      <c r="M14">
        <v>3000055</v>
      </c>
      <c r="N14">
        <f>IF(M14&gt;0,COUNTIFS($M$1:M14,M14),0)</f>
        <v>1</v>
      </c>
      <c r="O14">
        <f t="shared" si="1"/>
        <v>2</v>
      </c>
      <c r="P14">
        <v>1016014</v>
      </c>
      <c r="Q14">
        <v>3000055</v>
      </c>
      <c r="R14" t="str" cm="1">
        <f t="array" ref="R14">[1]!LKnum(P14:Q14)</f>
        <v>{1016014|3000055}</v>
      </c>
    </row>
    <row r="15" spans="1:20" x14ac:dyDescent="0.15">
      <c r="A15" t="s">
        <v>631</v>
      </c>
      <c r="B15">
        <v>1</v>
      </c>
      <c r="C15" t="s">
        <v>632</v>
      </c>
      <c r="E15">
        <v>1800</v>
      </c>
      <c r="F15">
        <f t="shared" si="0"/>
        <v>1800</v>
      </c>
      <c r="G15" t="s">
        <v>608</v>
      </c>
      <c r="H15" t="s">
        <v>722</v>
      </c>
      <c r="I15">
        <v>15</v>
      </c>
      <c r="K15">
        <v>1</v>
      </c>
      <c r="L15" t="s">
        <v>723</v>
      </c>
      <c r="M15">
        <v>3000058</v>
      </c>
      <c r="N15">
        <f>IF(M15&gt;0,COUNTIFS($M$1:M15,M15),0)</f>
        <v>1</v>
      </c>
      <c r="O15">
        <f t="shared" si="1"/>
        <v>4</v>
      </c>
      <c r="P15">
        <v>1016015</v>
      </c>
      <c r="Q15">
        <v>3000058</v>
      </c>
      <c r="R15" t="str" cm="1">
        <f t="array" ref="R15">[1]!LKnum(P15:Q15)</f>
        <v>{1016015|3000058}</v>
      </c>
    </row>
    <row r="16" spans="1:20" x14ac:dyDescent="0.15">
      <c r="A16" t="s">
        <v>631</v>
      </c>
      <c r="B16">
        <v>1</v>
      </c>
      <c r="C16" t="s">
        <v>632</v>
      </c>
      <c r="E16">
        <v>1800</v>
      </c>
      <c r="F16">
        <f t="shared" si="0"/>
        <v>1800</v>
      </c>
      <c r="G16" t="s">
        <v>608</v>
      </c>
      <c r="H16" t="s">
        <v>722</v>
      </c>
      <c r="I16">
        <v>16</v>
      </c>
      <c r="K16">
        <v>1</v>
      </c>
      <c r="L16" t="s">
        <v>723</v>
      </c>
      <c r="M16">
        <v>3000061</v>
      </c>
      <c r="N16">
        <f>IF(M16&gt;0,COUNTIFS($M$1:M16,M16),0)</f>
        <v>1</v>
      </c>
      <c r="O16">
        <f t="shared" si="1"/>
        <v>4</v>
      </c>
      <c r="P16">
        <v>1016016</v>
      </c>
      <c r="Q16">
        <v>3000061</v>
      </c>
      <c r="R16" t="str" cm="1">
        <f t="array" ref="R16">[1]!LKnum(P16:Q16)</f>
        <v>{1016016|3000061}</v>
      </c>
    </row>
    <row r="17" spans="1:18" x14ac:dyDescent="0.15">
      <c r="A17" t="s">
        <v>631</v>
      </c>
      <c r="B17">
        <v>2</v>
      </c>
      <c r="C17" t="s">
        <v>637</v>
      </c>
      <c r="E17">
        <v>1800</v>
      </c>
      <c r="F17">
        <f t="shared" si="0"/>
        <v>2700</v>
      </c>
      <c r="G17" t="s">
        <v>538</v>
      </c>
      <c r="I17">
        <v>17</v>
      </c>
      <c r="M17">
        <v>3000064</v>
      </c>
      <c r="N17">
        <f>IF(M17&gt;0,COUNTIFS($M$1:M17,M17),0)</f>
        <v>1</v>
      </c>
      <c r="O17">
        <f t="shared" si="1"/>
        <v>2</v>
      </c>
      <c r="P17">
        <v>1016017</v>
      </c>
      <c r="Q17">
        <v>3000064</v>
      </c>
      <c r="R17" t="str" cm="1">
        <f t="array" ref="R17">[1]!LKnum(P17:Q17)</f>
        <v>{1016017|3000064}</v>
      </c>
    </row>
    <row r="18" spans="1:18" x14ac:dyDescent="0.15">
      <c r="A18" t="s">
        <v>631</v>
      </c>
      <c r="B18">
        <v>2</v>
      </c>
      <c r="C18" t="s">
        <v>637</v>
      </c>
      <c r="E18">
        <v>1800</v>
      </c>
      <c r="F18">
        <f t="shared" si="0"/>
        <v>2700</v>
      </c>
      <c r="G18" t="s">
        <v>538</v>
      </c>
      <c r="I18">
        <v>18</v>
      </c>
      <c r="M18">
        <v>3000067</v>
      </c>
      <c r="N18">
        <f>IF(M18&gt;0,COUNTIFS($M$1:M18,M18),0)</f>
        <v>1</v>
      </c>
      <c r="O18">
        <f t="shared" si="1"/>
        <v>2</v>
      </c>
      <c r="P18">
        <v>1016018</v>
      </c>
      <c r="Q18">
        <v>3000067</v>
      </c>
      <c r="R18" t="str" cm="1">
        <f t="array" ref="R18">[1]!LKnum(P18:Q18)</f>
        <v>{1016018|3000067}</v>
      </c>
    </row>
    <row r="19" spans="1:18" x14ac:dyDescent="0.15">
      <c r="A19" t="s">
        <v>631</v>
      </c>
      <c r="B19">
        <v>2</v>
      </c>
      <c r="C19" t="s">
        <v>634</v>
      </c>
      <c r="E19">
        <v>1400</v>
      </c>
      <c r="F19">
        <f t="shared" si="0"/>
        <v>2100</v>
      </c>
      <c r="G19" t="s">
        <v>536</v>
      </c>
      <c r="I19">
        <v>19</v>
      </c>
      <c r="M19">
        <v>3000070</v>
      </c>
      <c r="N19">
        <f>IF(M19&gt;0,COUNTIFS($M$1:M19,M19),0)</f>
        <v>1</v>
      </c>
      <c r="O19">
        <f t="shared" si="1"/>
        <v>2</v>
      </c>
      <c r="P19">
        <v>1016019</v>
      </c>
      <c r="Q19">
        <v>3000070</v>
      </c>
      <c r="R19" t="str" cm="1">
        <f t="array" ref="R19">[1]!LKnum(P19:Q19)</f>
        <v>{1016019|3000070}</v>
      </c>
    </row>
    <row r="20" spans="1:18" x14ac:dyDescent="0.15">
      <c r="A20" t="s">
        <v>631</v>
      </c>
      <c r="B20">
        <v>3</v>
      </c>
      <c r="C20" t="s">
        <v>639</v>
      </c>
      <c r="E20">
        <v>6900</v>
      </c>
      <c r="F20">
        <f t="shared" si="0"/>
        <v>897</v>
      </c>
      <c r="G20" t="s">
        <v>540</v>
      </c>
      <c r="I20">
        <v>20</v>
      </c>
      <c r="M20">
        <v>3000073</v>
      </c>
      <c r="N20">
        <f>IF(M20&gt;0,COUNTIFS($M$1:M20,M20),0)</f>
        <v>1</v>
      </c>
      <c r="O20">
        <f t="shared" si="1"/>
        <v>2</v>
      </c>
      <c r="P20">
        <v>1016020</v>
      </c>
      <c r="Q20">
        <v>3000073</v>
      </c>
      <c r="R20" t="str" cm="1">
        <f t="array" ref="R20">[1]!LKnum(P20:Q20)</f>
        <v>{1016020|3000073}</v>
      </c>
    </row>
    <row r="21" spans="1:18" x14ac:dyDescent="0.15">
      <c r="A21" t="s">
        <v>631</v>
      </c>
      <c r="B21">
        <v>1</v>
      </c>
      <c r="C21" t="s">
        <v>634</v>
      </c>
      <c r="E21">
        <v>1400</v>
      </c>
      <c r="F21">
        <f t="shared" si="0"/>
        <v>1400</v>
      </c>
      <c r="G21" t="s">
        <v>541</v>
      </c>
      <c r="I21">
        <v>21</v>
      </c>
      <c r="M21">
        <v>3000076</v>
      </c>
      <c r="N21">
        <f>IF(M21&gt;0,COUNTIFS($M$1:M21,M21),0)</f>
        <v>1</v>
      </c>
      <c r="O21">
        <f t="shared" si="1"/>
        <v>2</v>
      </c>
      <c r="P21">
        <v>1016021</v>
      </c>
      <c r="Q21">
        <v>3000076</v>
      </c>
      <c r="R21" t="str" cm="1">
        <f t="array" ref="R21">[1]!LKnum(P21:Q21)</f>
        <v>{1016021|3000076}</v>
      </c>
    </row>
    <row r="22" spans="1:18" x14ac:dyDescent="0.15">
      <c r="A22" t="s">
        <v>631</v>
      </c>
      <c r="B22">
        <v>3</v>
      </c>
      <c r="C22" t="s">
        <v>640</v>
      </c>
      <c r="E22">
        <v>5200</v>
      </c>
      <c r="F22">
        <f t="shared" si="0"/>
        <v>676</v>
      </c>
      <c r="G22" t="s">
        <v>542</v>
      </c>
      <c r="I22">
        <v>22</v>
      </c>
      <c r="N22">
        <f>IF(M22&gt;0,COUNTIFS($M$1:M22,M22),0)</f>
        <v>0</v>
      </c>
      <c r="O22">
        <f t="shared" si="1"/>
        <v>0</v>
      </c>
      <c r="P22">
        <v>1016022</v>
      </c>
      <c r="R22" t="str" cm="1">
        <f t="array" ref="R22">[1]!LKnum(P22:Q22)</f>
        <v>{1016022}</v>
      </c>
    </row>
    <row r="23" spans="1:18" x14ac:dyDescent="0.15">
      <c r="A23" t="s">
        <v>631</v>
      </c>
      <c r="B23">
        <v>1</v>
      </c>
      <c r="C23" t="s">
        <v>641</v>
      </c>
      <c r="E23">
        <v>1100</v>
      </c>
      <c r="F23">
        <f t="shared" si="0"/>
        <v>1100</v>
      </c>
      <c r="G23" t="s">
        <v>543</v>
      </c>
      <c r="I23">
        <v>23</v>
      </c>
      <c r="N23">
        <f>IF(M23&gt;0,COUNTIFS($M$1:M23,M23),0)</f>
        <v>0</v>
      </c>
      <c r="O23">
        <f t="shared" si="1"/>
        <v>0</v>
      </c>
      <c r="P23">
        <v>1016023</v>
      </c>
      <c r="R23" t="str" cm="1">
        <f t="array" ref="R23">[1]!LKnum(P23:Q23)</f>
        <v>{1016023}</v>
      </c>
    </row>
    <row r="24" spans="1:18" x14ac:dyDescent="0.15">
      <c r="A24" t="s">
        <v>631</v>
      </c>
      <c r="B24">
        <v>3</v>
      </c>
      <c r="C24" t="s">
        <v>635</v>
      </c>
      <c r="E24">
        <v>13300</v>
      </c>
      <c r="F24">
        <f t="shared" si="0"/>
        <v>1729</v>
      </c>
      <c r="G24" t="s">
        <v>610</v>
      </c>
      <c r="H24" t="s">
        <v>725</v>
      </c>
      <c r="I24">
        <v>24</v>
      </c>
      <c r="K24">
        <v>1</v>
      </c>
      <c r="L24" t="s">
        <v>723</v>
      </c>
      <c r="N24">
        <f>IF(M24&gt;0,COUNTIFS($M$1:M24,M24),0)</f>
        <v>0</v>
      </c>
      <c r="O24">
        <f t="shared" si="1"/>
        <v>2</v>
      </c>
      <c r="P24">
        <v>1016024</v>
      </c>
      <c r="R24" t="str" cm="1">
        <f t="array" ref="R24">[1]!LKnum(P24:Q24)</f>
        <v>{1016024}</v>
      </c>
    </row>
    <row r="25" spans="1:18" x14ac:dyDescent="0.15">
      <c r="A25" t="s">
        <v>631</v>
      </c>
      <c r="B25">
        <v>2</v>
      </c>
      <c r="C25" t="s">
        <v>633</v>
      </c>
      <c r="E25">
        <v>2300</v>
      </c>
      <c r="F25">
        <f t="shared" si="0"/>
        <v>3450</v>
      </c>
      <c r="G25" t="s">
        <v>609</v>
      </c>
      <c r="H25" t="s">
        <v>724</v>
      </c>
      <c r="I25">
        <v>25</v>
      </c>
      <c r="K25">
        <v>1</v>
      </c>
      <c r="L25" t="s">
        <v>723</v>
      </c>
      <c r="N25">
        <f>IF(M25&gt;0,COUNTIFS($M$1:M25,M25),0)</f>
        <v>0</v>
      </c>
      <c r="O25">
        <f t="shared" si="1"/>
        <v>2</v>
      </c>
      <c r="P25">
        <v>1016025</v>
      </c>
      <c r="R25" t="str" cm="1">
        <f t="array" ref="R25">[1]!LKnum(P25:Q25)</f>
        <v>{1016025}</v>
      </c>
    </row>
    <row r="26" spans="1:18" x14ac:dyDescent="0.15">
      <c r="A26" t="s">
        <v>631</v>
      </c>
      <c r="B26">
        <v>2</v>
      </c>
      <c r="C26" t="s">
        <v>633</v>
      </c>
      <c r="E26">
        <v>2300</v>
      </c>
      <c r="F26">
        <f t="shared" si="0"/>
        <v>3450</v>
      </c>
      <c r="G26" t="s">
        <v>609</v>
      </c>
      <c r="H26" t="s">
        <v>724</v>
      </c>
      <c r="I26">
        <v>26</v>
      </c>
      <c r="K26">
        <v>1</v>
      </c>
      <c r="L26" t="s">
        <v>723</v>
      </c>
      <c r="N26">
        <f>IF(M26&gt;0,COUNTIFS($M$1:M26,M26),0)</f>
        <v>0</v>
      </c>
      <c r="O26">
        <f t="shared" si="1"/>
        <v>2</v>
      </c>
      <c r="P26">
        <v>1016026</v>
      </c>
      <c r="R26" t="str" cm="1">
        <f t="array" ref="R26">[1]!LKnum(P26:Q26)</f>
        <v>{1016026}</v>
      </c>
    </row>
    <row r="27" spans="1:18" x14ac:dyDescent="0.15">
      <c r="A27" t="s">
        <v>631</v>
      </c>
      <c r="B27">
        <v>1</v>
      </c>
      <c r="C27" t="s">
        <v>632</v>
      </c>
      <c r="E27">
        <v>1800</v>
      </c>
      <c r="F27">
        <f t="shared" si="0"/>
        <v>1800</v>
      </c>
      <c r="G27" t="s">
        <v>608</v>
      </c>
      <c r="H27" t="s">
        <v>722</v>
      </c>
      <c r="I27">
        <v>27</v>
      </c>
      <c r="K27">
        <v>1</v>
      </c>
      <c r="L27" t="s">
        <v>723</v>
      </c>
      <c r="N27">
        <f>IF(M27&gt;0,COUNTIFS($M$1:M27,M27),0)</f>
        <v>0</v>
      </c>
      <c r="O27">
        <f t="shared" si="1"/>
        <v>2</v>
      </c>
      <c r="P27">
        <v>1016027</v>
      </c>
      <c r="R27" t="str" cm="1">
        <f t="array" ref="R27">[1]!LKnum(P27:Q27)</f>
        <v>{1016027}</v>
      </c>
    </row>
    <row r="28" spans="1:18" x14ac:dyDescent="0.15">
      <c r="A28" t="s">
        <v>631</v>
      </c>
      <c r="B28">
        <v>2</v>
      </c>
      <c r="C28" t="s">
        <v>633</v>
      </c>
      <c r="E28">
        <v>2300</v>
      </c>
      <c r="F28">
        <f t="shared" si="0"/>
        <v>3450</v>
      </c>
      <c r="G28" t="s">
        <v>609</v>
      </c>
      <c r="H28" t="s">
        <v>724</v>
      </c>
      <c r="I28">
        <v>28</v>
      </c>
      <c r="K28">
        <v>1</v>
      </c>
      <c r="L28" t="s">
        <v>723</v>
      </c>
      <c r="N28">
        <f>IF(M28&gt;0,COUNTIFS($M$1:M28,M28),0)</f>
        <v>0</v>
      </c>
      <c r="O28">
        <f t="shared" si="1"/>
        <v>2</v>
      </c>
      <c r="P28">
        <v>1016028</v>
      </c>
      <c r="R28" t="str" cm="1">
        <f t="array" ref="R28">[1]!LKnum(P28:Q28)</f>
        <v>{1016028}</v>
      </c>
    </row>
    <row r="29" spans="1:18" x14ac:dyDescent="0.15">
      <c r="A29" t="s">
        <v>631</v>
      </c>
      <c r="B29">
        <v>3</v>
      </c>
      <c r="C29" t="s">
        <v>635</v>
      </c>
      <c r="E29">
        <v>13300</v>
      </c>
      <c r="F29">
        <f t="shared" si="0"/>
        <v>1729</v>
      </c>
      <c r="G29" t="s">
        <v>610</v>
      </c>
      <c r="H29" t="s">
        <v>725</v>
      </c>
      <c r="I29">
        <v>29</v>
      </c>
      <c r="K29">
        <v>1</v>
      </c>
      <c r="L29" t="s">
        <v>723</v>
      </c>
      <c r="N29">
        <f>IF(M29&gt;0,COUNTIFS($M$1:M29,M29),0)</f>
        <v>0</v>
      </c>
      <c r="O29">
        <f t="shared" si="1"/>
        <v>2</v>
      </c>
      <c r="P29">
        <v>1016029</v>
      </c>
      <c r="R29" t="str" cm="1">
        <f t="array" ref="R29">[1]!LKnum(P29:Q29)</f>
        <v>{1016029}</v>
      </c>
    </row>
    <row r="30" spans="1:18" x14ac:dyDescent="0.15">
      <c r="A30" t="s">
        <v>631</v>
      </c>
      <c r="B30">
        <v>1</v>
      </c>
      <c r="C30" t="s">
        <v>632</v>
      </c>
      <c r="E30">
        <v>1800</v>
      </c>
      <c r="F30">
        <f t="shared" si="0"/>
        <v>1800</v>
      </c>
      <c r="G30" t="s">
        <v>608</v>
      </c>
      <c r="H30" t="s">
        <v>722</v>
      </c>
      <c r="I30">
        <v>30</v>
      </c>
      <c r="K30">
        <v>1</v>
      </c>
      <c r="L30" t="s">
        <v>723</v>
      </c>
      <c r="N30">
        <f>IF(M30&gt;0,COUNTIFS($M$1:M30,M30),0)</f>
        <v>0</v>
      </c>
      <c r="O30">
        <f t="shared" si="1"/>
        <v>2</v>
      </c>
      <c r="P30">
        <v>1016030</v>
      </c>
      <c r="R30" t="str" cm="1">
        <f t="array" ref="R30">[1]!LKnum(P30:Q30)</f>
        <v>{1016030}</v>
      </c>
    </row>
    <row r="31" spans="1:18" x14ac:dyDescent="0.15">
      <c r="A31" t="s">
        <v>631</v>
      </c>
      <c r="B31">
        <v>2</v>
      </c>
      <c r="C31" t="s">
        <v>633</v>
      </c>
      <c r="E31">
        <v>2300</v>
      </c>
      <c r="F31">
        <f t="shared" si="0"/>
        <v>3450</v>
      </c>
      <c r="G31" t="s">
        <v>609</v>
      </c>
      <c r="H31" t="s">
        <v>724</v>
      </c>
      <c r="I31">
        <v>31</v>
      </c>
      <c r="K31">
        <v>1</v>
      </c>
      <c r="L31" t="s">
        <v>723</v>
      </c>
      <c r="N31">
        <f>IF(M31&gt;0,COUNTIFS($M$1:M31,M31),0)</f>
        <v>0</v>
      </c>
      <c r="O31">
        <f t="shared" si="1"/>
        <v>2</v>
      </c>
      <c r="P31">
        <v>1016031</v>
      </c>
      <c r="R31" t="str" cm="1">
        <f t="array" ref="R31">[1]!LKnum(P31:Q31)</f>
        <v>{1016031}</v>
      </c>
    </row>
    <row r="32" spans="1:18" x14ac:dyDescent="0.15">
      <c r="A32" t="s">
        <v>631</v>
      </c>
      <c r="B32">
        <v>2</v>
      </c>
      <c r="C32" t="s">
        <v>633</v>
      </c>
      <c r="E32">
        <v>2300</v>
      </c>
      <c r="F32">
        <f t="shared" si="0"/>
        <v>3450</v>
      </c>
      <c r="G32" t="s">
        <v>609</v>
      </c>
      <c r="H32" t="s">
        <v>724</v>
      </c>
      <c r="I32">
        <v>32</v>
      </c>
      <c r="K32">
        <v>1</v>
      </c>
      <c r="L32" t="s">
        <v>723</v>
      </c>
      <c r="N32">
        <f>IF(M32&gt;0,COUNTIFS($M$1:M32,M32),0)</f>
        <v>0</v>
      </c>
      <c r="O32">
        <f t="shared" si="1"/>
        <v>2</v>
      </c>
      <c r="P32">
        <v>1016032</v>
      </c>
      <c r="R32" t="str" cm="1">
        <f t="array" ref="R32">[1]!LKnum(P32:Q32)</f>
        <v>{1016032}</v>
      </c>
    </row>
    <row r="33" spans="1:18" x14ac:dyDescent="0.15">
      <c r="A33" t="s">
        <v>631</v>
      </c>
      <c r="B33">
        <v>1</v>
      </c>
      <c r="C33" t="s">
        <v>632</v>
      </c>
      <c r="E33">
        <v>1800</v>
      </c>
      <c r="F33">
        <f t="shared" si="0"/>
        <v>1800</v>
      </c>
      <c r="G33" t="s">
        <v>608</v>
      </c>
      <c r="H33" t="s">
        <v>722</v>
      </c>
      <c r="I33">
        <v>33</v>
      </c>
      <c r="K33">
        <v>1</v>
      </c>
      <c r="L33" t="s">
        <v>723</v>
      </c>
      <c r="N33">
        <f>IF(M33&gt;0,COUNTIFS($M$1:M33,M33),0)</f>
        <v>0</v>
      </c>
      <c r="O33">
        <f t="shared" si="1"/>
        <v>2</v>
      </c>
      <c r="P33">
        <v>1016033</v>
      </c>
      <c r="R33" t="str" cm="1">
        <f t="array" ref="R33">[1]!LKnum(P33:Q33)</f>
        <v>{1016033}</v>
      </c>
    </row>
    <row r="34" spans="1:18" x14ac:dyDescent="0.15">
      <c r="A34" t="s">
        <v>631</v>
      </c>
      <c r="B34">
        <v>1</v>
      </c>
      <c r="C34" t="s">
        <v>632</v>
      </c>
      <c r="E34">
        <v>1800</v>
      </c>
      <c r="F34">
        <f t="shared" si="0"/>
        <v>1800</v>
      </c>
      <c r="G34" t="s">
        <v>608</v>
      </c>
      <c r="H34" t="s">
        <v>722</v>
      </c>
      <c r="I34">
        <v>34</v>
      </c>
      <c r="K34">
        <v>1</v>
      </c>
      <c r="L34" t="s">
        <v>723</v>
      </c>
      <c r="N34">
        <f>IF(M34&gt;0,COUNTIFS($M$1:M34,M34),0)</f>
        <v>0</v>
      </c>
      <c r="O34">
        <f t="shared" si="1"/>
        <v>2</v>
      </c>
      <c r="P34">
        <v>1016034</v>
      </c>
      <c r="R34" t="str" cm="1">
        <f t="array" ref="R34">[1]!LKnum(P34:Q34)</f>
        <v>{1016034}</v>
      </c>
    </row>
    <row r="35" spans="1:18" x14ac:dyDescent="0.15">
      <c r="A35" t="s">
        <v>631</v>
      </c>
      <c r="B35">
        <v>1</v>
      </c>
      <c r="C35" t="s">
        <v>632</v>
      </c>
      <c r="E35">
        <v>1800</v>
      </c>
      <c r="F35">
        <f t="shared" si="0"/>
        <v>1800</v>
      </c>
      <c r="G35" t="s">
        <v>608</v>
      </c>
      <c r="H35" t="s">
        <v>722</v>
      </c>
      <c r="I35">
        <v>35</v>
      </c>
      <c r="K35">
        <v>1</v>
      </c>
      <c r="L35" t="s">
        <v>723</v>
      </c>
      <c r="N35">
        <f>IF(M35&gt;0,COUNTIFS($M$1:M35,M35),0)</f>
        <v>0</v>
      </c>
      <c r="O35">
        <f t="shared" si="1"/>
        <v>2</v>
      </c>
      <c r="P35">
        <v>1016035</v>
      </c>
      <c r="R35" t="str" cm="1">
        <f t="array" ref="R35">[1]!LKnum(P35:Q35)</f>
        <v>{1016035}</v>
      </c>
    </row>
    <row r="36" spans="1:18" x14ac:dyDescent="0.15">
      <c r="A36" t="s">
        <v>631</v>
      </c>
      <c r="B36">
        <v>3</v>
      </c>
      <c r="C36" t="s">
        <v>635</v>
      </c>
      <c r="E36">
        <v>13300</v>
      </c>
      <c r="F36">
        <f t="shared" si="0"/>
        <v>1729</v>
      </c>
      <c r="G36" t="s">
        <v>610</v>
      </c>
      <c r="H36" t="s">
        <v>725</v>
      </c>
      <c r="I36">
        <v>36</v>
      </c>
      <c r="K36">
        <v>1</v>
      </c>
      <c r="L36" t="s">
        <v>723</v>
      </c>
      <c r="N36">
        <f>IF(M36&gt;0,COUNTIFS($M$1:M36,M36),0)</f>
        <v>0</v>
      </c>
      <c r="O36">
        <f t="shared" si="1"/>
        <v>2</v>
      </c>
      <c r="P36">
        <v>1016036</v>
      </c>
      <c r="R36" t="str" cm="1">
        <f t="array" ref="R36">[1]!LKnum(P36:Q36)</f>
        <v>{1016036}</v>
      </c>
    </row>
    <row r="37" spans="1:18" x14ac:dyDescent="0.15">
      <c r="A37" t="s">
        <v>631</v>
      </c>
      <c r="B37">
        <v>1</v>
      </c>
      <c r="C37" t="s">
        <v>632</v>
      </c>
      <c r="E37">
        <v>1800</v>
      </c>
      <c r="F37">
        <f t="shared" si="0"/>
        <v>1800</v>
      </c>
      <c r="G37" t="s">
        <v>608</v>
      </c>
      <c r="H37" t="s">
        <v>722</v>
      </c>
      <c r="I37">
        <v>37</v>
      </c>
      <c r="K37">
        <v>1</v>
      </c>
      <c r="L37" t="s">
        <v>723</v>
      </c>
      <c r="N37">
        <f>IF(M37&gt;0,COUNTIFS($M$1:M37,M37),0)</f>
        <v>0</v>
      </c>
      <c r="O37">
        <f t="shared" si="1"/>
        <v>2</v>
      </c>
      <c r="P37">
        <v>1016037</v>
      </c>
      <c r="R37" t="str" cm="1">
        <f t="array" ref="R37">[1]!LKnum(P37:Q37)</f>
        <v>{1016037}</v>
      </c>
    </row>
    <row r="38" spans="1:18" x14ac:dyDescent="0.15">
      <c r="A38" t="s">
        <v>631</v>
      </c>
      <c r="B38">
        <v>2</v>
      </c>
      <c r="C38" t="s">
        <v>633</v>
      </c>
      <c r="E38">
        <v>2300</v>
      </c>
      <c r="F38">
        <f t="shared" si="0"/>
        <v>3450</v>
      </c>
      <c r="G38" t="s">
        <v>609</v>
      </c>
      <c r="H38" t="s">
        <v>724</v>
      </c>
      <c r="I38">
        <v>38</v>
      </c>
      <c r="K38">
        <v>1</v>
      </c>
      <c r="L38" t="s">
        <v>723</v>
      </c>
      <c r="N38">
        <f>IF(M38&gt;0,COUNTIFS($M$1:M38,M38),0)</f>
        <v>0</v>
      </c>
      <c r="O38">
        <f t="shared" si="1"/>
        <v>2</v>
      </c>
      <c r="P38">
        <v>1016038</v>
      </c>
      <c r="R38" t="str" cm="1">
        <f t="array" ref="R38">[1]!LKnum(P38:Q38)</f>
        <v>{1016038}</v>
      </c>
    </row>
    <row r="39" spans="1:18" x14ac:dyDescent="0.15">
      <c r="A39" t="s">
        <v>631</v>
      </c>
      <c r="B39">
        <v>1</v>
      </c>
      <c r="C39" t="s">
        <v>632</v>
      </c>
      <c r="E39">
        <v>1800</v>
      </c>
      <c r="F39">
        <f t="shared" si="0"/>
        <v>1800</v>
      </c>
      <c r="G39" t="s">
        <v>608</v>
      </c>
      <c r="H39" t="s">
        <v>722</v>
      </c>
      <c r="I39">
        <v>39</v>
      </c>
      <c r="K39">
        <v>1</v>
      </c>
      <c r="L39" t="s">
        <v>723</v>
      </c>
      <c r="N39">
        <f>IF(M39&gt;0,COUNTIFS($M$1:M39,M39),0)</f>
        <v>0</v>
      </c>
      <c r="O39">
        <f t="shared" si="1"/>
        <v>2</v>
      </c>
      <c r="P39">
        <v>1016039</v>
      </c>
      <c r="R39" t="str" cm="1">
        <f t="array" ref="R39">[1]!LKnum(P39:Q39)</f>
        <v>{1016039}</v>
      </c>
    </row>
    <row r="40" spans="1:18" x14ac:dyDescent="0.15">
      <c r="A40" t="s">
        <v>631</v>
      </c>
      <c r="B40">
        <v>1</v>
      </c>
      <c r="C40" t="s">
        <v>632</v>
      </c>
      <c r="E40">
        <v>1800</v>
      </c>
      <c r="F40">
        <f t="shared" si="0"/>
        <v>1800</v>
      </c>
      <c r="G40" t="s">
        <v>608</v>
      </c>
      <c r="H40" t="s">
        <v>722</v>
      </c>
      <c r="I40">
        <v>40</v>
      </c>
      <c r="K40">
        <v>1</v>
      </c>
      <c r="L40" t="s">
        <v>723</v>
      </c>
      <c r="N40">
        <f>IF(M40&gt;0,COUNTIFS($M$1:M40,M40),0)</f>
        <v>0</v>
      </c>
      <c r="O40">
        <f t="shared" si="1"/>
        <v>2</v>
      </c>
      <c r="P40">
        <v>1016040</v>
      </c>
      <c r="R40" t="str" cm="1">
        <f t="array" ref="R40">[1]!LKnum(P40:Q40)</f>
        <v>{1016040}</v>
      </c>
    </row>
    <row r="41" spans="1:18" x14ac:dyDescent="0.15">
      <c r="A41" t="s">
        <v>631</v>
      </c>
      <c r="B41">
        <v>1</v>
      </c>
      <c r="C41" t="s">
        <v>632</v>
      </c>
      <c r="E41">
        <v>1800</v>
      </c>
      <c r="F41">
        <f t="shared" si="0"/>
        <v>1800</v>
      </c>
      <c r="G41" t="s">
        <v>608</v>
      </c>
      <c r="H41" t="s">
        <v>722</v>
      </c>
      <c r="I41">
        <v>41</v>
      </c>
      <c r="K41">
        <v>1</v>
      </c>
      <c r="L41" t="s">
        <v>723</v>
      </c>
      <c r="N41">
        <f>IF(M41&gt;0,COUNTIFS($M$1:M41,M41),0)</f>
        <v>0</v>
      </c>
      <c r="O41">
        <f t="shared" si="1"/>
        <v>2</v>
      </c>
      <c r="P41">
        <v>1016041</v>
      </c>
      <c r="R41" t="str" cm="1">
        <f t="array" ref="R41">[1]!LKnum(P41:Q41)</f>
        <v>{1016041}</v>
      </c>
    </row>
    <row r="42" spans="1:18" x14ac:dyDescent="0.15">
      <c r="A42" t="s">
        <v>631</v>
      </c>
      <c r="B42">
        <v>1</v>
      </c>
      <c r="C42" t="s">
        <v>632</v>
      </c>
      <c r="E42">
        <v>1800</v>
      </c>
      <c r="F42">
        <f t="shared" si="0"/>
        <v>1800</v>
      </c>
      <c r="G42" t="s">
        <v>608</v>
      </c>
      <c r="H42" t="s">
        <v>722</v>
      </c>
      <c r="I42">
        <v>42</v>
      </c>
      <c r="K42">
        <v>1</v>
      </c>
      <c r="L42" t="s">
        <v>723</v>
      </c>
      <c r="N42">
        <f>IF(M42&gt;0,COUNTIFS($M$1:M42,M42),0)</f>
        <v>0</v>
      </c>
      <c r="O42">
        <f t="shared" si="1"/>
        <v>2</v>
      </c>
      <c r="P42">
        <v>1016042</v>
      </c>
      <c r="R42" t="str" cm="1">
        <f t="array" ref="R42">[1]!LKnum(P42:Q42)</f>
        <v>{1016042}</v>
      </c>
    </row>
    <row r="43" spans="1:18" x14ac:dyDescent="0.15">
      <c r="A43" t="s">
        <v>631</v>
      </c>
      <c r="B43">
        <v>1</v>
      </c>
      <c r="C43" t="s">
        <v>632</v>
      </c>
      <c r="E43">
        <v>1800</v>
      </c>
      <c r="F43">
        <f t="shared" si="0"/>
        <v>1800</v>
      </c>
      <c r="G43" t="s">
        <v>608</v>
      </c>
      <c r="H43" t="s">
        <v>722</v>
      </c>
      <c r="I43">
        <v>43</v>
      </c>
      <c r="K43">
        <v>1</v>
      </c>
      <c r="L43" t="s">
        <v>723</v>
      </c>
      <c r="N43">
        <f>IF(M43&gt;0,COUNTIFS($M$1:M43,M43),0)</f>
        <v>0</v>
      </c>
      <c r="O43">
        <f t="shared" si="1"/>
        <v>2</v>
      </c>
      <c r="P43">
        <v>1016043</v>
      </c>
      <c r="R43" t="str" cm="1">
        <f t="array" ref="R43">[1]!LKnum(P43:Q43)</f>
        <v>{1016043}</v>
      </c>
    </row>
    <row r="44" spans="1:18" x14ac:dyDescent="0.15">
      <c r="A44" t="s">
        <v>631</v>
      </c>
      <c r="B44">
        <v>1</v>
      </c>
      <c r="C44" t="s">
        <v>634</v>
      </c>
      <c r="E44">
        <v>1400</v>
      </c>
      <c r="F44">
        <f t="shared" si="0"/>
        <v>1400</v>
      </c>
      <c r="G44" t="s">
        <v>541</v>
      </c>
      <c r="I44">
        <v>44</v>
      </c>
      <c r="N44">
        <f>IF(M44&gt;0,COUNTIFS($M$1:M44,M44),0)</f>
        <v>0</v>
      </c>
      <c r="O44">
        <f t="shared" si="1"/>
        <v>0</v>
      </c>
      <c r="P44">
        <v>1016044</v>
      </c>
      <c r="R44" t="str" cm="1">
        <f t="array" ref="R44">[1]!LKnum(P44:Q44)</f>
        <v>{1016044}</v>
      </c>
    </row>
    <row r="45" spans="1:18" x14ac:dyDescent="0.15">
      <c r="A45" t="s">
        <v>631</v>
      </c>
      <c r="B45">
        <v>1</v>
      </c>
      <c r="C45" t="s">
        <v>642</v>
      </c>
      <c r="E45">
        <v>1700</v>
      </c>
      <c r="F45">
        <f t="shared" si="0"/>
        <v>1700</v>
      </c>
      <c r="G45" t="s">
        <v>544</v>
      </c>
      <c r="I45">
        <v>45</v>
      </c>
      <c r="N45">
        <f>IF(M45&gt;0,COUNTIFS($M$1:M45,M45),0)</f>
        <v>0</v>
      </c>
      <c r="O45">
        <f t="shared" si="1"/>
        <v>0</v>
      </c>
      <c r="P45">
        <v>1016045</v>
      </c>
      <c r="R45" t="str" cm="1">
        <f t="array" ref="R45">[1]!LKnum(P45:Q45)</f>
        <v>{1016045}</v>
      </c>
    </row>
    <row r="46" spans="1:18" x14ac:dyDescent="0.15">
      <c r="A46" t="s">
        <v>631</v>
      </c>
      <c r="B46">
        <v>2</v>
      </c>
      <c r="C46" t="s">
        <v>637</v>
      </c>
      <c r="E46">
        <v>1800</v>
      </c>
      <c r="F46">
        <f t="shared" si="0"/>
        <v>2700</v>
      </c>
      <c r="G46" t="s">
        <v>538</v>
      </c>
      <c r="I46">
        <v>46</v>
      </c>
      <c r="N46">
        <f>IF(M46&gt;0,COUNTIFS($M$1:M46,M46),0)</f>
        <v>0</v>
      </c>
      <c r="O46">
        <f t="shared" si="1"/>
        <v>0</v>
      </c>
      <c r="P46">
        <v>1016046</v>
      </c>
      <c r="R46" t="str" cm="1">
        <f t="array" ref="R46">[1]!LKnum(P46:Q46)</f>
        <v>{1016046}</v>
      </c>
    </row>
    <row r="47" spans="1:18" x14ac:dyDescent="0.15">
      <c r="A47" t="s">
        <v>631</v>
      </c>
      <c r="B47">
        <v>2</v>
      </c>
      <c r="C47" t="s">
        <v>638</v>
      </c>
      <c r="E47">
        <v>1600</v>
      </c>
      <c r="F47">
        <f t="shared" si="0"/>
        <v>2400</v>
      </c>
      <c r="G47" t="s">
        <v>539</v>
      </c>
      <c r="I47">
        <v>47</v>
      </c>
      <c r="N47">
        <f>IF(M47&gt;0,COUNTIFS($M$1:M47,M47),0)</f>
        <v>0</v>
      </c>
      <c r="O47">
        <f t="shared" si="1"/>
        <v>0</v>
      </c>
      <c r="P47">
        <v>1016047</v>
      </c>
      <c r="R47" t="str" cm="1">
        <f t="array" ref="R47">[1]!LKnum(P47:Q47)</f>
        <v>{1016047}</v>
      </c>
    </row>
    <row r="48" spans="1:18" x14ac:dyDescent="0.15">
      <c r="A48" t="s">
        <v>631</v>
      </c>
      <c r="B48">
        <v>2</v>
      </c>
      <c r="C48" t="s">
        <v>643</v>
      </c>
      <c r="E48">
        <v>900</v>
      </c>
      <c r="F48">
        <f t="shared" si="0"/>
        <v>1350</v>
      </c>
      <c r="G48" t="s">
        <v>545</v>
      </c>
      <c r="I48">
        <v>48</v>
      </c>
      <c r="N48">
        <f>IF(M48&gt;0,COUNTIFS($M$1:M48,M48),0)</f>
        <v>0</v>
      </c>
      <c r="O48">
        <f t="shared" si="1"/>
        <v>0</v>
      </c>
      <c r="P48">
        <v>1016048</v>
      </c>
      <c r="R48" t="str" cm="1">
        <f t="array" ref="R48">[1]!LKnum(P48:Q48)</f>
        <v>{1016048}</v>
      </c>
    </row>
    <row r="49" spans="1:18" x14ac:dyDescent="0.15">
      <c r="A49" t="s">
        <v>631</v>
      </c>
      <c r="B49">
        <v>2</v>
      </c>
      <c r="C49" t="s">
        <v>636</v>
      </c>
      <c r="E49">
        <v>1200</v>
      </c>
      <c r="F49">
        <f t="shared" si="0"/>
        <v>1800</v>
      </c>
      <c r="G49" t="s">
        <v>546</v>
      </c>
      <c r="I49">
        <v>49</v>
      </c>
      <c r="N49">
        <f>IF(M49&gt;0,COUNTIFS($M$1:M49,M49),0)</f>
        <v>0</v>
      </c>
      <c r="O49">
        <f t="shared" si="1"/>
        <v>0</v>
      </c>
      <c r="P49">
        <v>1016049</v>
      </c>
      <c r="R49" t="str" cm="1">
        <f t="array" ref="R49">[1]!LKnum(P49:Q49)</f>
        <v>{1016049}</v>
      </c>
    </row>
    <row r="50" spans="1:18" x14ac:dyDescent="0.15">
      <c r="A50" t="s">
        <v>631</v>
      </c>
      <c r="B50">
        <v>2</v>
      </c>
      <c r="C50" t="s">
        <v>634</v>
      </c>
      <c r="E50">
        <v>1400</v>
      </c>
      <c r="F50">
        <f t="shared" si="0"/>
        <v>2100</v>
      </c>
      <c r="G50" t="s">
        <v>536</v>
      </c>
      <c r="I50">
        <v>50</v>
      </c>
      <c r="N50">
        <f>IF(M50&gt;0,COUNTIFS($M$1:M50,M50),0)</f>
        <v>0</v>
      </c>
      <c r="O50">
        <f t="shared" si="1"/>
        <v>0</v>
      </c>
      <c r="P50">
        <v>1016050</v>
      </c>
      <c r="R50" t="str" cm="1">
        <f t="array" ref="R50">[1]!LKnum(P50:Q50)</f>
        <v>{1016050}</v>
      </c>
    </row>
    <row r="51" spans="1:18" x14ac:dyDescent="0.15">
      <c r="A51" t="s">
        <v>631</v>
      </c>
      <c r="B51">
        <v>3</v>
      </c>
      <c r="C51" t="s">
        <v>640</v>
      </c>
      <c r="E51">
        <v>5200</v>
      </c>
      <c r="F51">
        <f t="shared" si="0"/>
        <v>676</v>
      </c>
      <c r="G51" t="s">
        <v>542</v>
      </c>
      <c r="I51">
        <v>51</v>
      </c>
      <c r="N51">
        <f>IF(M51&gt;0,COUNTIFS($M$1:M51,M51),0)</f>
        <v>0</v>
      </c>
      <c r="O51">
        <f t="shared" si="1"/>
        <v>0</v>
      </c>
      <c r="P51">
        <v>1016051</v>
      </c>
      <c r="R51" t="str" cm="1">
        <f t="array" ref="R51">[1]!LKnum(P51:Q51)</f>
        <v>{1016051}</v>
      </c>
    </row>
    <row r="52" spans="1:18" x14ac:dyDescent="0.15">
      <c r="A52" t="s">
        <v>631</v>
      </c>
      <c r="B52">
        <v>2</v>
      </c>
      <c r="C52" t="s">
        <v>636</v>
      </c>
      <c r="E52">
        <v>1200</v>
      </c>
      <c r="F52">
        <f t="shared" si="0"/>
        <v>1800</v>
      </c>
      <c r="G52" t="s">
        <v>546</v>
      </c>
      <c r="I52">
        <v>52</v>
      </c>
      <c r="N52">
        <f>IF(M52&gt;0,COUNTIFS($M$1:M52,M52),0)</f>
        <v>0</v>
      </c>
      <c r="O52">
        <f t="shared" si="1"/>
        <v>0</v>
      </c>
      <c r="P52">
        <v>1016052</v>
      </c>
      <c r="R52" t="str" cm="1">
        <f t="array" ref="R52">[1]!LKnum(P52:Q52)</f>
        <v>{1016052}</v>
      </c>
    </row>
    <row r="53" spans="1:18" x14ac:dyDescent="0.15">
      <c r="A53" t="s">
        <v>631</v>
      </c>
      <c r="B53">
        <v>2</v>
      </c>
      <c r="C53" t="s">
        <v>634</v>
      </c>
      <c r="E53">
        <v>1400</v>
      </c>
      <c r="F53">
        <f t="shared" si="0"/>
        <v>2100</v>
      </c>
      <c r="G53" t="s">
        <v>536</v>
      </c>
      <c r="I53">
        <v>53</v>
      </c>
      <c r="N53">
        <f>IF(M53&gt;0,COUNTIFS($M$1:M53,M53),0)</f>
        <v>0</v>
      </c>
      <c r="O53">
        <f t="shared" si="1"/>
        <v>0</v>
      </c>
      <c r="P53">
        <v>1016053</v>
      </c>
      <c r="R53" t="str" cm="1">
        <f t="array" ref="R53">[1]!LKnum(P53:Q53)</f>
        <v>{1016053}</v>
      </c>
    </row>
    <row r="54" spans="1:18" x14ac:dyDescent="0.15">
      <c r="A54" t="s">
        <v>631</v>
      </c>
      <c r="B54">
        <v>2</v>
      </c>
      <c r="C54" t="s">
        <v>643</v>
      </c>
      <c r="E54">
        <v>900</v>
      </c>
      <c r="F54">
        <f t="shared" si="0"/>
        <v>1350</v>
      </c>
      <c r="G54" t="s">
        <v>545</v>
      </c>
      <c r="I54">
        <v>54</v>
      </c>
      <c r="N54">
        <f>IF(M54&gt;0,COUNTIFS($M$1:M54,M54),0)</f>
        <v>0</v>
      </c>
      <c r="O54">
        <f t="shared" si="1"/>
        <v>0</v>
      </c>
      <c r="P54">
        <v>1016054</v>
      </c>
      <c r="R54" t="str" cm="1">
        <f t="array" ref="R54">[1]!LKnum(P54:Q54)</f>
        <v>{1016054}</v>
      </c>
    </row>
    <row r="55" spans="1:18" x14ac:dyDescent="0.15">
      <c r="A55" t="s">
        <v>631</v>
      </c>
      <c r="B55">
        <v>2</v>
      </c>
      <c r="C55" t="s">
        <v>634</v>
      </c>
      <c r="E55">
        <v>1400</v>
      </c>
      <c r="F55">
        <f t="shared" si="0"/>
        <v>2100</v>
      </c>
      <c r="G55" t="s">
        <v>536</v>
      </c>
      <c r="I55">
        <v>55</v>
      </c>
      <c r="N55">
        <f>IF(M55&gt;0,COUNTIFS($M$1:M55,M55),0)</f>
        <v>0</v>
      </c>
      <c r="O55">
        <f t="shared" si="1"/>
        <v>0</v>
      </c>
      <c r="P55">
        <v>1016055</v>
      </c>
      <c r="R55" t="str" cm="1">
        <f t="array" ref="R55">[1]!LKnum(P55:Q55)</f>
        <v>{1016055}</v>
      </c>
    </row>
    <row r="56" spans="1:18" x14ac:dyDescent="0.15">
      <c r="A56" t="s">
        <v>631</v>
      </c>
      <c r="B56">
        <v>2</v>
      </c>
      <c r="C56" t="s">
        <v>636</v>
      </c>
      <c r="E56">
        <v>1200</v>
      </c>
      <c r="F56">
        <f t="shared" si="0"/>
        <v>1800</v>
      </c>
      <c r="G56" t="s">
        <v>546</v>
      </c>
      <c r="I56">
        <v>56</v>
      </c>
      <c r="N56">
        <f>IF(M56&gt;0,COUNTIFS($M$1:M56,M56),0)</f>
        <v>0</v>
      </c>
      <c r="O56">
        <f t="shared" si="1"/>
        <v>0</v>
      </c>
      <c r="P56">
        <v>1016056</v>
      </c>
      <c r="R56" t="str" cm="1">
        <f t="array" ref="R56">[1]!LKnum(P56:Q56)</f>
        <v>{1016056}</v>
      </c>
    </row>
    <row r="57" spans="1:18" x14ac:dyDescent="0.15">
      <c r="A57" t="s">
        <v>631</v>
      </c>
      <c r="B57">
        <v>3</v>
      </c>
      <c r="C57" t="s">
        <v>640</v>
      </c>
      <c r="E57">
        <v>5200</v>
      </c>
      <c r="F57">
        <f t="shared" si="0"/>
        <v>676</v>
      </c>
      <c r="G57" t="s">
        <v>542</v>
      </c>
      <c r="I57">
        <v>57</v>
      </c>
      <c r="N57">
        <f>IF(M57&gt;0,COUNTIFS($M$1:M57,M57),0)</f>
        <v>0</v>
      </c>
      <c r="O57">
        <f t="shared" si="1"/>
        <v>0</v>
      </c>
      <c r="P57">
        <v>1016057</v>
      </c>
      <c r="R57" t="str" cm="1">
        <f t="array" ref="R57">[1]!LKnum(P57:Q57)</f>
        <v>{1016057}</v>
      </c>
    </row>
    <row r="58" spans="1:18" x14ac:dyDescent="0.15">
      <c r="A58" t="s">
        <v>631</v>
      </c>
      <c r="B58">
        <v>1</v>
      </c>
      <c r="C58" t="s">
        <v>643</v>
      </c>
      <c r="E58">
        <v>900</v>
      </c>
      <c r="F58">
        <f t="shared" si="0"/>
        <v>900</v>
      </c>
      <c r="G58" t="s">
        <v>547</v>
      </c>
      <c r="I58">
        <v>58</v>
      </c>
      <c r="N58">
        <f>IF(M58&gt;0,COUNTIFS($M$1:M58,M58),0)</f>
        <v>0</v>
      </c>
      <c r="O58">
        <f t="shared" si="1"/>
        <v>0</v>
      </c>
      <c r="P58">
        <v>1016058</v>
      </c>
      <c r="R58" t="str" cm="1">
        <f t="array" ref="R58">[1]!LKnum(P58:Q58)</f>
        <v>{1016058}</v>
      </c>
    </row>
    <row r="59" spans="1:18" x14ac:dyDescent="0.15">
      <c r="A59" t="s">
        <v>631</v>
      </c>
      <c r="B59">
        <v>2</v>
      </c>
      <c r="C59" t="s">
        <v>636</v>
      </c>
      <c r="E59">
        <v>1200</v>
      </c>
      <c r="F59">
        <f t="shared" si="0"/>
        <v>1800</v>
      </c>
      <c r="G59" t="s">
        <v>546</v>
      </c>
      <c r="I59">
        <v>59</v>
      </c>
      <c r="N59">
        <f>IF(M59&gt;0,COUNTIFS($M$1:M59,M59),0)</f>
        <v>0</v>
      </c>
      <c r="O59">
        <f t="shared" si="1"/>
        <v>0</v>
      </c>
      <c r="P59">
        <v>1016059</v>
      </c>
      <c r="R59" t="str" cm="1">
        <f t="array" ref="R59">[1]!LKnum(P59:Q59)</f>
        <v>{1016059}</v>
      </c>
    </row>
    <row r="60" spans="1:18" x14ac:dyDescent="0.15">
      <c r="A60" t="s">
        <v>631</v>
      </c>
      <c r="B60">
        <v>1</v>
      </c>
      <c r="C60" t="s">
        <v>643</v>
      </c>
      <c r="E60">
        <v>900</v>
      </c>
      <c r="F60">
        <f t="shared" si="0"/>
        <v>900</v>
      </c>
      <c r="G60" t="s">
        <v>547</v>
      </c>
      <c r="I60">
        <v>60</v>
      </c>
      <c r="N60">
        <f>IF(M60&gt;0,COUNTIFS($M$1:M60,M60),0)</f>
        <v>0</v>
      </c>
      <c r="O60">
        <f t="shared" si="1"/>
        <v>0</v>
      </c>
      <c r="P60">
        <v>1016060</v>
      </c>
      <c r="R60" t="str" cm="1">
        <f t="array" ref="R60">[1]!LKnum(P60:Q60)</f>
        <v>{1016060}</v>
      </c>
    </row>
    <row r="61" spans="1:18" x14ac:dyDescent="0.15">
      <c r="A61" t="s">
        <v>631</v>
      </c>
      <c r="B61">
        <v>2</v>
      </c>
      <c r="C61" t="s">
        <v>634</v>
      </c>
      <c r="E61">
        <v>1400</v>
      </c>
      <c r="F61">
        <f t="shared" si="0"/>
        <v>2100</v>
      </c>
      <c r="G61" t="s">
        <v>536</v>
      </c>
      <c r="I61">
        <v>61</v>
      </c>
      <c r="N61">
        <f>IF(M61&gt;0,COUNTIFS($M$1:M61,M61),0)</f>
        <v>0</v>
      </c>
      <c r="O61">
        <f t="shared" si="1"/>
        <v>0</v>
      </c>
      <c r="P61">
        <v>1016061</v>
      </c>
      <c r="R61" t="str" cm="1">
        <f t="array" ref="R61">[1]!LKnum(P61:Q61)</f>
        <v>{1016061}</v>
      </c>
    </row>
    <row r="62" spans="1:18" x14ac:dyDescent="0.15">
      <c r="A62" t="s">
        <v>631</v>
      </c>
      <c r="B62">
        <v>1</v>
      </c>
      <c r="C62" t="s">
        <v>643</v>
      </c>
      <c r="E62">
        <v>900</v>
      </c>
      <c r="F62">
        <f t="shared" si="0"/>
        <v>900</v>
      </c>
      <c r="G62" t="s">
        <v>547</v>
      </c>
      <c r="I62">
        <v>62</v>
      </c>
      <c r="N62">
        <f>IF(M62&gt;0,COUNTIFS($M$1:M62,M62),0)</f>
        <v>0</v>
      </c>
      <c r="O62">
        <f t="shared" si="1"/>
        <v>0</v>
      </c>
      <c r="P62">
        <v>1016062</v>
      </c>
      <c r="R62" t="str" cm="1">
        <f t="array" ref="R62">[1]!LKnum(P62:Q62)</f>
        <v>{1016062}</v>
      </c>
    </row>
    <row r="63" spans="1:18" x14ac:dyDescent="0.15">
      <c r="A63" t="s">
        <v>631</v>
      </c>
      <c r="B63">
        <v>2</v>
      </c>
      <c r="C63" t="s">
        <v>636</v>
      </c>
      <c r="E63">
        <v>1200</v>
      </c>
      <c r="F63">
        <f t="shared" si="0"/>
        <v>1800</v>
      </c>
      <c r="G63" t="s">
        <v>546</v>
      </c>
      <c r="I63">
        <v>63</v>
      </c>
      <c r="N63">
        <f>IF(M63&gt;0,COUNTIFS($M$1:M63,M63),0)</f>
        <v>0</v>
      </c>
      <c r="O63">
        <f t="shared" si="1"/>
        <v>0</v>
      </c>
      <c r="P63">
        <v>1016063</v>
      </c>
      <c r="R63" t="str" cm="1">
        <f t="array" ref="R63">[1]!LKnum(P63:Q63)</f>
        <v>{1016063}</v>
      </c>
    </row>
    <row r="64" spans="1:18" x14ac:dyDescent="0.15">
      <c r="A64" t="s">
        <v>631</v>
      </c>
      <c r="B64">
        <v>2</v>
      </c>
      <c r="C64" t="s">
        <v>643</v>
      </c>
      <c r="E64">
        <v>900</v>
      </c>
      <c r="F64">
        <f t="shared" si="0"/>
        <v>1350</v>
      </c>
      <c r="G64" t="s">
        <v>545</v>
      </c>
      <c r="I64">
        <v>64</v>
      </c>
      <c r="N64">
        <f>IF(M64&gt;0,COUNTIFS($M$1:M64,M64),0)</f>
        <v>0</v>
      </c>
      <c r="O64">
        <f t="shared" si="1"/>
        <v>0</v>
      </c>
      <c r="P64">
        <v>1016064</v>
      </c>
      <c r="R64" t="str" cm="1">
        <f t="array" ref="R64">[1]!LKnum(P64:Q64)</f>
        <v>{1016064}</v>
      </c>
    </row>
    <row r="65" spans="1:18" x14ac:dyDescent="0.15">
      <c r="A65" t="s">
        <v>631</v>
      </c>
      <c r="B65">
        <v>2</v>
      </c>
      <c r="C65" t="s">
        <v>636</v>
      </c>
      <c r="E65">
        <v>1200</v>
      </c>
      <c r="F65">
        <f t="shared" si="0"/>
        <v>1800</v>
      </c>
      <c r="G65" t="s">
        <v>546</v>
      </c>
      <c r="I65">
        <v>65</v>
      </c>
      <c r="N65">
        <f>IF(M65&gt;0,COUNTIFS($M$1:M65,M65),0)</f>
        <v>0</v>
      </c>
      <c r="O65">
        <f t="shared" si="1"/>
        <v>0</v>
      </c>
      <c r="P65">
        <v>1016065</v>
      </c>
      <c r="R65" t="str" cm="1">
        <f t="array" ref="R65">[1]!LKnum(P65:Q65)</f>
        <v>{1016065}</v>
      </c>
    </row>
    <row r="66" spans="1:18" x14ac:dyDescent="0.15">
      <c r="A66" t="s">
        <v>631</v>
      </c>
      <c r="B66">
        <v>3</v>
      </c>
      <c r="C66" t="s">
        <v>639</v>
      </c>
      <c r="E66">
        <v>6900</v>
      </c>
      <c r="F66">
        <f t="shared" ref="F66:F129" si="2">VLOOKUP(B66,$S$3:$T$5,2,0)*E66</f>
        <v>897</v>
      </c>
      <c r="G66" t="s">
        <v>540</v>
      </c>
      <c r="I66">
        <v>66</v>
      </c>
      <c r="N66">
        <f>IF(M66&gt;0,COUNTIFS($M$1:M66,M66),0)</f>
        <v>0</v>
      </c>
      <c r="O66">
        <f t="shared" ref="O66:O129" si="3">(K66+N66)*2</f>
        <v>0</v>
      </c>
      <c r="P66">
        <v>1016066</v>
      </c>
      <c r="R66" t="str" cm="1">
        <f t="array" ref="R66">[1]!LKnum(P66:Q66)</f>
        <v>{1016066}</v>
      </c>
    </row>
    <row r="67" spans="1:18" x14ac:dyDescent="0.15">
      <c r="A67" t="s">
        <v>631</v>
      </c>
      <c r="B67">
        <v>1</v>
      </c>
      <c r="C67" t="s">
        <v>643</v>
      </c>
      <c r="E67">
        <v>900</v>
      </c>
      <c r="F67">
        <f t="shared" si="2"/>
        <v>900</v>
      </c>
      <c r="G67" t="s">
        <v>547</v>
      </c>
      <c r="I67">
        <v>67</v>
      </c>
      <c r="N67">
        <f>IF(M67&gt;0,COUNTIFS($M$1:M67,M67),0)</f>
        <v>0</v>
      </c>
      <c r="O67">
        <f t="shared" si="3"/>
        <v>0</v>
      </c>
      <c r="P67">
        <v>1016067</v>
      </c>
      <c r="R67" t="str" cm="1">
        <f t="array" ref="R67">[1]!LKnum(P67:Q67)</f>
        <v>{1016067}</v>
      </c>
    </row>
    <row r="68" spans="1:18" x14ac:dyDescent="0.15">
      <c r="A68" t="s">
        <v>631</v>
      </c>
      <c r="B68">
        <v>1</v>
      </c>
      <c r="C68" t="s">
        <v>644</v>
      </c>
      <c r="E68">
        <v>700</v>
      </c>
      <c r="F68">
        <f t="shared" si="2"/>
        <v>700</v>
      </c>
      <c r="G68" t="s">
        <v>548</v>
      </c>
      <c r="I68">
        <v>68</v>
      </c>
      <c r="N68">
        <f>IF(M68&gt;0,COUNTIFS($M$1:M68,M68),0)</f>
        <v>0</v>
      </c>
      <c r="O68">
        <f t="shared" si="3"/>
        <v>0</v>
      </c>
      <c r="P68">
        <v>1016068</v>
      </c>
      <c r="R68" t="str" cm="1">
        <f t="array" ref="R68">[1]!LKnum(P68:Q68)</f>
        <v>{1016068}</v>
      </c>
    </row>
    <row r="69" spans="1:18" x14ac:dyDescent="0.15">
      <c r="A69" t="s">
        <v>631</v>
      </c>
      <c r="B69">
        <v>2</v>
      </c>
      <c r="C69" t="s">
        <v>643</v>
      </c>
      <c r="E69">
        <v>900</v>
      </c>
      <c r="F69">
        <f t="shared" si="2"/>
        <v>1350</v>
      </c>
      <c r="G69" t="s">
        <v>545</v>
      </c>
      <c r="I69">
        <v>69</v>
      </c>
      <c r="N69">
        <f>IF(M69&gt;0,COUNTIFS($M$1:M69,M69),0)</f>
        <v>0</v>
      </c>
      <c r="O69">
        <f t="shared" si="3"/>
        <v>0</v>
      </c>
      <c r="P69">
        <v>1016069</v>
      </c>
      <c r="R69" t="str" cm="1">
        <f t="array" ref="R69">[1]!LKnum(P69:Q69)</f>
        <v>{1016069}</v>
      </c>
    </row>
    <row r="70" spans="1:18" x14ac:dyDescent="0.15">
      <c r="A70" t="s">
        <v>631</v>
      </c>
      <c r="B70">
        <v>3</v>
      </c>
      <c r="C70" t="s">
        <v>639</v>
      </c>
      <c r="E70">
        <v>6900</v>
      </c>
      <c r="F70">
        <f t="shared" si="2"/>
        <v>897</v>
      </c>
      <c r="G70" t="s">
        <v>540</v>
      </c>
      <c r="I70">
        <v>70</v>
      </c>
      <c r="N70">
        <f>IF(M70&gt;0,COUNTIFS($M$1:M70,M70),0)</f>
        <v>0</v>
      </c>
      <c r="O70">
        <f t="shared" si="3"/>
        <v>0</v>
      </c>
      <c r="P70">
        <v>1016070</v>
      </c>
      <c r="R70" t="str" cm="1">
        <f t="array" ref="R70">[1]!LKnum(P70:Q70)</f>
        <v>{1016070}</v>
      </c>
    </row>
    <row r="71" spans="1:18" x14ac:dyDescent="0.15">
      <c r="A71" t="s">
        <v>631</v>
      </c>
      <c r="B71">
        <v>1</v>
      </c>
      <c r="C71" t="s">
        <v>645</v>
      </c>
      <c r="E71">
        <v>2700</v>
      </c>
      <c r="F71">
        <f t="shared" si="2"/>
        <v>2700</v>
      </c>
      <c r="G71" t="s">
        <v>611</v>
      </c>
      <c r="H71" t="s">
        <v>722</v>
      </c>
      <c r="I71">
        <v>71</v>
      </c>
      <c r="K71">
        <v>2</v>
      </c>
      <c r="L71" t="s">
        <v>723</v>
      </c>
      <c r="M71">
        <v>3000001</v>
      </c>
      <c r="N71">
        <f>IF(M71&gt;0,COUNTIFS($M$1:M71,M71),0)</f>
        <v>2</v>
      </c>
      <c r="O71">
        <f t="shared" si="3"/>
        <v>8</v>
      </c>
      <c r="P71">
        <v>1016071</v>
      </c>
      <c r="Q71">
        <v>3000001</v>
      </c>
      <c r="R71" t="str" cm="1">
        <f t="array" ref="R71">[1]!LKnum(P71:Q71)</f>
        <v>{1016071|3000001}</v>
      </c>
    </row>
    <row r="72" spans="1:18" x14ac:dyDescent="0.15">
      <c r="A72" t="s">
        <v>631</v>
      </c>
      <c r="B72">
        <v>2</v>
      </c>
      <c r="C72" t="s">
        <v>646</v>
      </c>
      <c r="E72">
        <v>3500</v>
      </c>
      <c r="F72">
        <f t="shared" si="2"/>
        <v>5250</v>
      </c>
      <c r="G72" t="s">
        <v>612</v>
      </c>
      <c r="H72" t="s">
        <v>724</v>
      </c>
      <c r="I72">
        <v>72</v>
      </c>
      <c r="K72">
        <v>2</v>
      </c>
      <c r="L72" t="s">
        <v>723</v>
      </c>
      <c r="M72">
        <v>3000004</v>
      </c>
      <c r="N72">
        <f>IF(M72&gt;0,COUNTIFS($M$1:M72,M72),0)</f>
        <v>2</v>
      </c>
      <c r="O72">
        <f t="shared" si="3"/>
        <v>8</v>
      </c>
      <c r="P72">
        <v>1016072</v>
      </c>
      <c r="Q72">
        <v>3000004</v>
      </c>
      <c r="R72" t="str" cm="1">
        <f t="array" ref="R72">[1]!LKnum(P72:Q72)</f>
        <v>{1016072|3000004}</v>
      </c>
    </row>
    <row r="73" spans="1:18" x14ac:dyDescent="0.15">
      <c r="A73" t="s">
        <v>631</v>
      </c>
      <c r="B73">
        <v>2</v>
      </c>
      <c r="C73" t="s">
        <v>646</v>
      </c>
      <c r="E73">
        <v>3500</v>
      </c>
      <c r="F73">
        <f t="shared" si="2"/>
        <v>5250</v>
      </c>
      <c r="G73" t="s">
        <v>612</v>
      </c>
      <c r="H73" t="s">
        <v>724</v>
      </c>
      <c r="I73">
        <v>73</v>
      </c>
      <c r="K73">
        <v>2</v>
      </c>
      <c r="L73" t="s">
        <v>723</v>
      </c>
      <c r="M73">
        <v>3000016</v>
      </c>
      <c r="N73">
        <f>IF(M73&gt;0,COUNTIFS($M$1:M73,M73),0)</f>
        <v>2</v>
      </c>
      <c r="O73">
        <f t="shared" si="3"/>
        <v>8</v>
      </c>
      <c r="P73">
        <v>1016073</v>
      </c>
      <c r="Q73">
        <v>3000016</v>
      </c>
      <c r="R73" t="str" cm="1">
        <f t="array" ref="R73">[1]!LKnum(P73:Q73)</f>
        <v>{1016073|3000016}</v>
      </c>
    </row>
    <row r="74" spans="1:18" x14ac:dyDescent="0.15">
      <c r="A74" t="s">
        <v>631</v>
      </c>
      <c r="B74">
        <v>2</v>
      </c>
      <c r="C74" t="s">
        <v>646</v>
      </c>
      <c r="E74">
        <v>3500</v>
      </c>
      <c r="F74">
        <f t="shared" si="2"/>
        <v>5250</v>
      </c>
      <c r="G74" t="s">
        <v>612</v>
      </c>
      <c r="H74" t="s">
        <v>724</v>
      </c>
      <c r="I74">
        <v>74</v>
      </c>
      <c r="K74">
        <v>2</v>
      </c>
      <c r="L74" t="s">
        <v>723</v>
      </c>
      <c r="M74">
        <v>3000022</v>
      </c>
      <c r="N74">
        <f>IF(M74&gt;0,COUNTIFS($M$1:M74,M74),0)</f>
        <v>2</v>
      </c>
      <c r="O74">
        <f t="shared" si="3"/>
        <v>8</v>
      </c>
      <c r="P74">
        <v>1016074</v>
      </c>
      <c r="Q74">
        <v>3000022</v>
      </c>
      <c r="R74" t="str" cm="1">
        <f t="array" ref="R74">[1]!LKnum(P74:Q74)</f>
        <v>{1016074|3000022}</v>
      </c>
    </row>
    <row r="75" spans="1:18" x14ac:dyDescent="0.15">
      <c r="A75" t="s">
        <v>631</v>
      </c>
      <c r="B75">
        <v>2</v>
      </c>
      <c r="C75" t="s">
        <v>646</v>
      </c>
      <c r="E75">
        <v>3500</v>
      </c>
      <c r="F75">
        <f t="shared" si="2"/>
        <v>5250</v>
      </c>
      <c r="G75" t="s">
        <v>612</v>
      </c>
      <c r="H75" t="s">
        <v>724</v>
      </c>
      <c r="I75">
        <v>75</v>
      </c>
      <c r="K75">
        <v>2</v>
      </c>
      <c r="L75" t="s">
        <v>723</v>
      </c>
      <c r="M75">
        <v>3000028</v>
      </c>
      <c r="N75">
        <f>IF(M75&gt;0,COUNTIFS($M$1:M75,M75),0)</f>
        <v>2</v>
      </c>
      <c r="O75">
        <f t="shared" si="3"/>
        <v>8</v>
      </c>
      <c r="P75">
        <v>1016075</v>
      </c>
      <c r="Q75">
        <v>3000028</v>
      </c>
      <c r="R75" t="str" cm="1">
        <f t="array" ref="R75">[1]!LKnum(P75:Q75)</f>
        <v>{1016075|3000028}</v>
      </c>
    </row>
    <row r="76" spans="1:18" x14ac:dyDescent="0.15">
      <c r="A76" t="s">
        <v>631</v>
      </c>
      <c r="B76">
        <v>1</v>
      </c>
      <c r="C76" t="s">
        <v>645</v>
      </c>
      <c r="E76">
        <v>2700</v>
      </c>
      <c r="F76">
        <f t="shared" si="2"/>
        <v>2700</v>
      </c>
      <c r="G76" t="s">
        <v>611</v>
      </c>
      <c r="H76" t="s">
        <v>722</v>
      </c>
      <c r="I76">
        <v>76</v>
      </c>
      <c r="K76">
        <v>2</v>
      </c>
      <c r="L76" t="s">
        <v>723</v>
      </c>
      <c r="M76">
        <v>3000031</v>
      </c>
      <c r="N76">
        <f>IF(M76&gt;0,COUNTIFS($M$1:M76,M76),0)</f>
        <v>2</v>
      </c>
      <c r="O76">
        <f t="shared" si="3"/>
        <v>8</v>
      </c>
      <c r="P76">
        <v>1016076</v>
      </c>
      <c r="Q76">
        <v>3000031</v>
      </c>
      <c r="R76" t="str" cm="1">
        <f t="array" ref="R76">[1]!LKnum(P76:Q76)</f>
        <v>{1016076|3000031}</v>
      </c>
    </row>
    <row r="77" spans="1:18" x14ac:dyDescent="0.15">
      <c r="A77" t="s">
        <v>631</v>
      </c>
      <c r="B77">
        <v>1</v>
      </c>
      <c r="C77" t="s">
        <v>645</v>
      </c>
      <c r="E77">
        <v>2700</v>
      </c>
      <c r="F77">
        <f t="shared" si="2"/>
        <v>2700</v>
      </c>
      <c r="G77" t="s">
        <v>611</v>
      </c>
      <c r="H77" t="s">
        <v>722</v>
      </c>
      <c r="I77">
        <v>77</v>
      </c>
      <c r="K77">
        <v>2</v>
      </c>
      <c r="L77" t="s">
        <v>723</v>
      </c>
      <c r="M77">
        <v>3000034</v>
      </c>
      <c r="N77">
        <f>IF(M77&gt;0,COUNTIFS($M$1:M77,M77),0)</f>
        <v>2</v>
      </c>
      <c r="O77">
        <f t="shared" si="3"/>
        <v>8</v>
      </c>
      <c r="P77">
        <v>1016077</v>
      </c>
      <c r="Q77">
        <v>3000034</v>
      </c>
      <c r="R77" t="str" cm="1">
        <f t="array" ref="R77">[1]!LKnum(P77:Q77)</f>
        <v>{1016077|3000034}</v>
      </c>
    </row>
    <row r="78" spans="1:18" x14ac:dyDescent="0.15">
      <c r="A78" t="s">
        <v>631</v>
      </c>
      <c r="B78">
        <v>1</v>
      </c>
      <c r="C78" t="s">
        <v>645</v>
      </c>
      <c r="E78">
        <v>2700</v>
      </c>
      <c r="F78">
        <f t="shared" si="2"/>
        <v>2700</v>
      </c>
      <c r="G78" t="s">
        <v>611</v>
      </c>
      <c r="H78" t="s">
        <v>722</v>
      </c>
      <c r="I78">
        <v>78</v>
      </c>
      <c r="K78">
        <v>2</v>
      </c>
      <c r="L78" t="s">
        <v>723</v>
      </c>
      <c r="M78">
        <v>3000037</v>
      </c>
      <c r="N78">
        <f>IF(M78&gt;0,COUNTIFS($M$1:M78,M78),0)</f>
        <v>2</v>
      </c>
      <c r="O78">
        <f t="shared" si="3"/>
        <v>8</v>
      </c>
      <c r="P78">
        <v>1016078</v>
      </c>
      <c r="Q78">
        <v>3000037</v>
      </c>
      <c r="R78" t="str" cm="1">
        <f t="array" ref="R78">[1]!LKnum(P78:Q78)</f>
        <v>{1016078|3000037}</v>
      </c>
    </row>
    <row r="79" spans="1:18" x14ac:dyDescent="0.15">
      <c r="A79" t="s">
        <v>631</v>
      </c>
      <c r="B79">
        <v>2</v>
      </c>
      <c r="C79" t="s">
        <v>647</v>
      </c>
      <c r="E79">
        <v>2100</v>
      </c>
      <c r="F79">
        <f t="shared" si="2"/>
        <v>3150</v>
      </c>
      <c r="G79" t="s">
        <v>549</v>
      </c>
      <c r="I79">
        <v>79</v>
      </c>
      <c r="M79">
        <v>3000040</v>
      </c>
      <c r="N79">
        <f>IF(M79&gt;0,COUNTIFS($M$1:M79,M79),0)</f>
        <v>2</v>
      </c>
      <c r="O79">
        <f t="shared" si="3"/>
        <v>4</v>
      </c>
      <c r="P79">
        <v>1016079</v>
      </c>
      <c r="Q79">
        <v>3000040</v>
      </c>
      <c r="R79" t="str" cm="1">
        <f t="array" ref="R79">[1]!LKnum(P79:Q79)</f>
        <v>{1016079|3000040}</v>
      </c>
    </row>
    <row r="80" spans="1:18" x14ac:dyDescent="0.15">
      <c r="A80" t="s">
        <v>631</v>
      </c>
      <c r="B80">
        <v>3</v>
      </c>
      <c r="C80" t="s">
        <v>648</v>
      </c>
      <c r="E80">
        <v>23000</v>
      </c>
      <c r="F80">
        <f t="shared" si="2"/>
        <v>2990</v>
      </c>
      <c r="G80" t="s">
        <v>613</v>
      </c>
      <c r="H80" t="s">
        <v>725</v>
      </c>
      <c r="I80">
        <v>80</v>
      </c>
      <c r="K80">
        <v>2</v>
      </c>
      <c r="L80" t="s">
        <v>723</v>
      </c>
      <c r="M80">
        <v>3000043</v>
      </c>
      <c r="N80">
        <f>IF(M80&gt;0,COUNTIFS($M$1:M80,M80),0)</f>
        <v>2</v>
      </c>
      <c r="O80">
        <f t="shared" si="3"/>
        <v>8</v>
      </c>
      <c r="P80">
        <v>1016080</v>
      </c>
      <c r="Q80">
        <v>3000043</v>
      </c>
      <c r="R80" t="str" cm="1">
        <f t="array" ref="R80">[1]!LKnum(P80:Q80)</f>
        <v>{1016080|3000043}</v>
      </c>
    </row>
    <row r="81" spans="1:18" x14ac:dyDescent="0.15">
      <c r="A81" t="s">
        <v>631</v>
      </c>
      <c r="B81">
        <v>3</v>
      </c>
      <c r="C81" t="s">
        <v>648</v>
      </c>
      <c r="E81">
        <v>23000</v>
      </c>
      <c r="F81">
        <f t="shared" si="2"/>
        <v>2990</v>
      </c>
      <c r="G81" t="s">
        <v>613</v>
      </c>
      <c r="H81" t="s">
        <v>725</v>
      </c>
      <c r="I81">
        <v>81</v>
      </c>
      <c r="K81">
        <v>2</v>
      </c>
      <c r="L81" t="s">
        <v>723</v>
      </c>
      <c r="M81">
        <v>3000046</v>
      </c>
      <c r="N81">
        <f>IF(M81&gt;0,COUNTIFS($M$1:M81,M81),0)</f>
        <v>2</v>
      </c>
      <c r="O81">
        <f t="shared" si="3"/>
        <v>8</v>
      </c>
      <c r="P81">
        <v>1016081</v>
      </c>
      <c r="Q81">
        <v>3000046</v>
      </c>
      <c r="R81" t="str" cm="1">
        <f t="array" ref="R81">[1]!LKnum(P81:Q81)</f>
        <v>{1016081|3000046}</v>
      </c>
    </row>
    <row r="82" spans="1:18" x14ac:dyDescent="0.15">
      <c r="A82" t="s">
        <v>631</v>
      </c>
      <c r="B82">
        <v>1</v>
      </c>
      <c r="C82" t="s">
        <v>649</v>
      </c>
      <c r="E82">
        <v>1900</v>
      </c>
      <c r="F82">
        <f t="shared" si="2"/>
        <v>1900</v>
      </c>
      <c r="G82" t="s">
        <v>550</v>
      </c>
      <c r="I82">
        <v>82</v>
      </c>
      <c r="M82">
        <v>3000049</v>
      </c>
      <c r="N82">
        <f>IF(M82&gt;0,COUNTIFS($M$1:M82,M82),0)</f>
        <v>2</v>
      </c>
      <c r="O82">
        <f t="shared" si="3"/>
        <v>4</v>
      </c>
      <c r="P82">
        <v>1016082</v>
      </c>
      <c r="Q82">
        <v>3000049</v>
      </c>
      <c r="R82" t="str" cm="1">
        <f t="array" ref="R82">[1]!LKnum(P82:Q82)</f>
        <v>{1016082|3000049}</v>
      </c>
    </row>
    <row r="83" spans="1:18" x14ac:dyDescent="0.15">
      <c r="A83" t="s">
        <v>631</v>
      </c>
      <c r="B83">
        <v>2</v>
      </c>
      <c r="C83" t="s">
        <v>645</v>
      </c>
      <c r="E83">
        <v>2700</v>
      </c>
      <c r="F83">
        <f t="shared" si="2"/>
        <v>4050</v>
      </c>
      <c r="G83" t="s">
        <v>614</v>
      </c>
      <c r="H83" t="s">
        <v>724</v>
      </c>
      <c r="I83">
        <v>83</v>
      </c>
      <c r="K83">
        <v>2</v>
      </c>
      <c r="L83" t="s">
        <v>723</v>
      </c>
      <c r="M83">
        <v>3000052</v>
      </c>
      <c r="N83">
        <f>IF(M83&gt;0,COUNTIFS($M$1:M83,M83),0)</f>
        <v>2</v>
      </c>
      <c r="O83">
        <f t="shared" si="3"/>
        <v>8</v>
      </c>
      <c r="P83">
        <v>1016083</v>
      </c>
      <c r="Q83">
        <v>3000052</v>
      </c>
      <c r="R83" t="str" cm="1">
        <f t="array" ref="R83">[1]!LKnum(P83:Q83)</f>
        <v>{1016083|3000052}</v>
      </c>
    </row>
    <row r="84" spans="1:18" x14ac:dyDescent="0.15">
      <c r="A84" t="s">
        <v>631</v>
      </c>
      <c r="B84">
        <v>2</v>
      </c>
      <c r="C84" t="s">
        <v>650</v>
      </c>
      <c r="E84">
        <v>2400</v>
      </c>
      <c r="F84">
        <f t="shared" si="2"/>
        <v>3600</v>
      </c>
      <c r="G84" t="s">
        <v>551</v>
      </c>
      <c r="I84">
        <v>84</v>
      </c>
      <c r="M84">
        <v>3000055</v>
      </c>
      <c r="N84">
        <f>IF(M84&gt;0,COUNTIFS($M$1:M84,M84),0)</f>
        <v>2</v>
      </c>
      <c r="O84">
        <f t="shared" si="3"/>
        <v>4</v>
      </c>
      <c r="P84">
        <v>1016084</v>
      </c>
      <c r="Q84">
        <v>3000055</v>
      </c>
      <c r="R84" t="str" cm="1">
        <f t="array" ref="R84">[1]!LKnum(P84:Q84)</f>
        <v>{1016084|3000055}</v>
      </c>
    </row>
    <row r="85" spans="1:18" x14ac:dyDescent="0.15">
      <c r="A85" t="s">
        <v>631</v>
      </c>
      <c r="B85">
        <v>1</v>
      </c>
      <c r="C85" t="s">
        <v>645</v>
      </c>
      <c r="E85">
        <v>2700</v>
      </c>
      <c r="F85">
        <f t="shared" si="2"/>
        <v>2700</v>
      </c>
      <c r="G85" t="s">
        <v>611</v>
      </c>
      <c r="H85" t="s">
        <v>722</v>
      </c>
      <c r="I85">
        <v>85</v>
      </c>
      <c r="K85">
        <v>2</v>
      </c>
      <c r="L85" t="s">
        <v>723</v>
      </c>
      <c r="M85">
        <v>3000058</v>
      </c>
      <c r="N85">
        <f>IF(M85&gt;0,COUNTIFS($M$1:M85,M85),0)</f>
        <v>2</v>
      </c>
      <c r="O85">
        <f t="shared" si="3"/>
        <v>8</v>
      </c>
      <c r="P85">
        <v>1016085</v>
      </c>
      <c r="Q85">
        <v>3000058</v>
      </c>
      <c r="R85" t="str" cm="1">
        <f t="array" ref="R85">[1]!LKnum(P85:Q85)</f>
        <v>{1016085|3000058}</v>
      </c>
    </row>
    <row r="86" spans="1:18" x14ac:dyDescent="0.15">
      <c r="A86" t="s">
        <v>631</v>
      </c>
      <c r="B86">
        <v>2</v>
      </c>
      <c r="C86" t="s">
        <v>646</v>
      </c>
      <c r="E86">
        <v>3500</v>
      </c>
      <c r="F86">
        <f t="shared" si="2"/>
        <v>5250</v>
      </c>
      <c r="G86" t="s">
        <v>612</v>
      </c>
      <c r="H86" t="s">
        <v>724</v>
      </c>
      <c r="I86">
        <v>86</v>
      </c>
      <c r="K86">
        <v>2</v>
      </c>
      <c r="L86" t="s">
        <v>723</v>
      </c>
      <c r="M86">
        <v>3000061</v>
      </c>
      <c r="N86">
        <f>IF(M86&gt;0,COUNTIFS($M$1:M86,M86),0)</f>
        <v>2</v>
      </c>
      <c r="O86">
        <f t="shared" si="3"/>
        <v>8</v>
      </c>
      <c r="P86">
        <v>1016086</v>
      </c>
      <c r="Q86">
        <v>3000061</v>
      </c>
      <c r="R86" t="str" cm="1">
        <f t="array" ref="R86">[1]!LKnum(P86:Q86)</f>
        <v>{1016086|3000061}</v>
      </c>
    </row>
    <row r="87" spans="1:18" x14ac:dyDescent="0.15">
      <c r="A87" t="s">
        <v>631</v>
      </c>
      <c r="B87">
        <v>2</v>
      </c>
      <c r="C87" t="s">
        <v>645</v>
      </c>
      <c r="E87">
        <v>2700</v>
      </c>
      <c r="F87">
        <f t="shared" si="2"/>
        <v>4050</v>
      </c>
      <c r="G87" t="s">
        <v>614</v>
      </c>
      <c r="H87" t="s">
        <v>724</v>
      </c>
      <c r="I87">
        <v>87</v>
      </c>
      <c r="K87">
        <v>2</v>
      </c>
      <c r="L87" t="s">
        <v>723</v>
      </c>
      <c r="M87">
        <v>3000064</v>
      </c>
      <c r="N87">
        <f>IF(M87&gt;0,COUNTIFS($M$1:M87,M87),0)</f>
        <v>2</v>
      </c>
      <c r="O87">
        <f t="shared" si="3"/>
        <v>8</v>
      </c>
      <c r="P87">
        <v>1016087</v>
      </c>
      <c r="Q87">
        <v>3000064</v>
      </c>
      <c r="R87" t="str" cm="1">
        <f t="array" ref="R87">[1]!LKnum(P87:Q87)</f>
        <v>{1016087|3000064}</v>
      </c>
    </row>
    <row r="88" spans="1:18" x14ac:dyDescent="0.15">
      <c r="A88" t="s">
        <v>631</v>
      </c>
      <c r="B88">
        <v>2</v>
      </c>
      <c r="C88" t="s">
        <v>645</v>
      </c>
      <c r="E88">
        <v>2700</v>
      </c>
      <c r="F88">
        <f t="shared" si="2"/>
        <v>4050</v>
      </c>
      <c r="G88" t="s">
        <v>614</v>
      </c>
      <c r="H88" t="s">
        <v>724</v>
      </c>
      <c r="I88">
        <v>88</v>
      </c>
      <c r="K88">
        <v>2</v>
      </c>
      <c r="L88" t="s">
        <v>723</v>
      </c>
      <c r="M88">
        <v>3000067</v>
      </c>
      <c r="N88">
        <f>IF(M88&gt;0,COUNTIFS($M$1:M88,M88),0)</f>
        <v>2</v>
      </c>
      <c r="O88">
        <f t="shared" si="3"/>
        <v>8</v>
      </c>
      <c r="P88">
        <v>1016088</v>
      </c>
      <c r="Q88">
        <v>3000067</v>
      </c>
      <c r="R88" t="str" cm="1">
        <f t="array" ref="R88">[1]!LKnum(P88:Q88)</f>
        <v>{1016088|3000067}</v>
      </c>
    </row>
    <row r="89" spans="1:18" x14ac:dyDescent="0.15">
      <c r="A89" t="s">
        <v>631</v>
      </c>
      <c r="B89">
        <v>2</v>
      </c>
      <c r="C89" t="s">
        <v>647</v>
      </c>
      <c r="E89">
        <v>2100</v>
      </c>
      <c r="F89">
        <f t="shared" si="2"/>
        <v>3150</v>
      </c>
      <c r="G89" t="s">
        <v>549</v>
      </c>
      <c r="I89">
        <v>89</v>
      </c>
      <c r="M89">
        <v>3000070</v>
      </c>
      <c r="N89">
        <f>IF(M89&gt;0,COUNTIFS($M$1:M89,M89),0)</f>
        <v>2</v>
      </c>
      <c r="O89">
        <f t="shared" si="3"/>
        <v>4</v>
      </c>
      <c r="P89">
        <v>1016089</v>
      </c>
      <c r="Q89">
        <v>3000070</v>
      </c>
      <c r="R89" t="str" cm="1">
        <f t="array" ref="R89">[1]!LKnum(P89:Q89)</f>
        <v>{1016089|3000070}</v>
      </c>
    </row>
    <row r="90" spans="1:18" x14ac:dyDescent="0.15">
      <c r="A90" t="s">
        <v>631</v>
      </c>
      <c r="B90">
        <v>3</v>
      </c>
      <c r="C90" t="s">
        <v>651</v>
      </c>
      <c r="E90">
        <v>12000</v>
      </c>
      <c r="F90">
        <f t="shared" si="2"/>
        <v>1560</v>
      </c>
      <c r="G90" t="s">
        <v>552</v>
      </c>
      <c r="I90">
        <v>90</v>
      </c>
      <c r="M90">
        <v>3000073</v>
      </c>
      <c r="N90">
        <f>IF(M90&gt;0,COUNTIFS($M$1:M90,M90),0)</f>
        <v>2</v>
      </c>
      <c r="O90">
        <f t="shared" si="3"/>
        <v>4</v>
      </c>
      <c r="P90">
        <v>1016090</v>
      </c>
      <c r="Q90">
        <v>3000073</v>
      </c>
      <c r="R90" t="str" cm="1">
        <f t="array" ref="R90">[1]!LKnum(P90:Q90)</f>
        <v>{1016090|3000073}</v>
      </c>
    </row>
    <row r="91" spans="1:18" x14ac:dyDescent="0.15">
      <c r="A91" t="s">
        <v>631</v>
      </c>
      <c r="B91">
        <v>1</v>
      </c>
      <c r="C91" t="s">
        <v>647</v>
      </c>
      <c r="E91">
        <v>2100</v>
      </c>
      <c r="F91">
        <f t="shared" si="2"/>
        <v>2100</v>
      </c>
      <c r="G91" t="s">
        <v>553</v>
      </c>
      <c r="I91">
        <v>91</v>
      </c>
      <c r="M91">
        <v>3000076</v>
      </c>
      <c r="N91">
        <f>IF(M91&gt;0,COUNTIFS($M$1:M91,M91),0)</f>
        <v>2</v>
      </c>
      <c r="O91">
        <f t="shared" si="3"/>
        <v>4</v>
      </c>
      <c r="P91">
        <v>1016091</v>
      </c>
      <c r="Q91">
        <v>3000076</v>
      </c>
      <c r="R91" t="str" cm="1">
        <f t="array" ref="R91">[1]!LKnum(P91:Q91)</f>
        <v>{1016091|3000076}</v>
      </c>
    </row>
    <row r="92" spans="1:18" x14ac:dyDescent="0.15">
      <c r="A92" t="s">
        <v>631</v>
      </c>
      <c r="B92">
        <v>3</v>
      </c>
      <c r="C92" t="s">
        <v>652</v>
      </c>
      <c r="E92">
        <v>9000</v>
      </c>
      <c r="F92">
        <f t="shared" si="2"/>
        <v>1170</v>
      </c>
      <c r="G92" t="s">
        <v>554</v>
      </c>
      <c r="I92">
        <v>92</v>
      </c>
      <c r="N92">
        <f>IF(M92&gt;0,COUNTIFS($M$1:M92,M92),0)</f>
        <v>0</v>
      </c>
      <c r="O92">
        <f t="shared" si="3"/>
        <v>0</v>
      </c>
      <c r="P92">
        <v>1016092</v>
      </c>
      <c r="R92" t="str" cm="1">
        <f t="array" ref="R92">[1]!LKnum(P92:Q92)</f>
        <v>{1016092}</v>
      </c>
    </row>
    <row r="93" spans="1:18" x14ac:dyDescent="0.15">
      <c r="A93" t="s">
        <v>631</v>
      </c>
      <c r="B93">
        <v>1</v>
      </c>
      <c r="C93" t="s">
        <v>642</v>
      </c>
      <c r="E93">
        <v>1700</v>
      </c>
      <c r="F93">
        <f t="shared" si="2"/>
        <v>1700</v>
      </c>
      <c r="G93" t="s">
        <v>544</v>
      </c>
      <c r="I93">
        <v>93</v>
      </c>
      <c r="N93">
        <f>IF(M93&gt;0,COUNTIFS($M$1:M93,M93),0)</f>
        <v>0</v>
      </c>
      <c r="O93">
        <f t="shared" si="3"/>
        <v>0</v>
      </c>
      <c r="P93">
        <v>1016093</v>
      </c>
      <c r="R93" t="str" cm="1">
        <f t="array" ref="R93">[1]!LKnum(P93:Q93)</f>
        <v>{1016093}</v>
      </c>
    </row>
    <row r="94" spans="1:18" x14ac:dyDescent="0.15">
      <c r="A94" t="s">
        <v>631</v>
      </c>
      <c r="B94">
        <v>3</v>
      </c>
      <c r="C94" t="s">
        <v>648</v>
      </c>
      <c r="E94">
        <v>23000</v>
      </c>
      <c r="F94">
        <f t="shared" si="2"/>
        <v>2990</v>
      </c>
      <c r="G94" t="s">
        <v>613</v>
      </c>
      <c r="H94" t="s">
        <v>725</v>
      </c>
      <c r="I94">
        <v>94</v>
      </c>
      <c r="K94">
        <v>2</v>
      </c>
      <c r="L94" t="s">
        <v>723</v>
      </c>
      <c r="N94">
        <f>IF(M94&gt;0,COUNTIFS($M$1:M94,M94),0)</f>
        <v>0</v>
      </c>
      <c r="O94">
        <f t="shared" si="3"/>
        <v>4</v>
      </c>
      <c r="P94">
        <v>1016094</v>
      </c>
      <c r="R94" t="str" cm="1">
        <f t="array" ref="R94">[1]!LKnum(P94:Q94)</f>
        <v>{1016094}</v>
      </c>
    </row>
    <row r="95" spans="1:18" x14ac:dyDescent="0.15">
      <c r="A95" t="s">
        <v>631</v>
      </c>
      <c r="B95">
        <v>2</v>
      </c>
      <c r="C95" t="s">
        <v>646</v>
      </c>
      <c r="E95">
        <v>3500</v>
      </c>
      <c r="F95">
        <f t="shared" si="2"/>
        <v>5250</v>
      </c>
      <c r="G95" t="s">
        <v>612</v>
      </c>
      <c r="H95" t="s">
        <v>724</v>
      </c>
      <c r="I95">
        <v>95</v>
      </c>
      <c r="K95">
        <v>2</v>
      </c>
      <c r="L95" t="s">
        <v>723</v>
      </c>
      <c r="N95">
        <f>IF(M95&gt;0,COUNTIFS($M$1:M95,M95),0)</f>
        <v>0</v>
      </c>
      <c r="O95">
        <f t="shared" si="3"/>
        <v>4</v>
      </c>
      <c r="P95">
        <v>1016095</v>
      </c>
      <c r="R95" t="str" cm="1">
        <f t="array" ref="R95">[1]!LKnum(P95:Q95)</f>
        <v>{1016095}</v>
      </c>
    </row>
    <row r="96" spans="1:18" x14ac:dyDescent="0.15">
      <c r="A96" t="s">
        <v>631</v>
      </c>
      <c r="B96">
        <v>2</v>
      </c>
      <c r="C96" t="s">
        <v>646</v>
      </c>
      <c r="E96">
        <v>3500</v>
      </c>
      <c r="F96">
        <f t="shared" si="2"/>
        <v>5250</v>
      </c>
      <c r="G96" t="s">
        <v>612</v>
      </c>
      <c r="H96" t="s">
        <v>724</v>
      </c>
      <c r="I96">
        <v>96</v>
      </c>
      <c r="K96">
        <v>2</v>
      </c>
      <c r="L96" t="s">
        <v>723</v>
      </c>
      <c r="N96">
        <f>IF(M96&gt;0,COUNTIFS($M$1:M96,M96),0)</f>
        <v>0</v>
      </c>
      <c r="O96">
        <f t="shared" si="3"/>
        <v>4</v>
      </c>
      <c r="P96">
        <v>1016096</v>
      </c>
      <c r="R96" t="str" cm="1">
        <f t="array" ref="R96">[1]!LKnum(P96:Q96)</f>
        <v>{1016096}</v>
      </c>
    </row>
    <row r="97" spans="1:18" x14ac:dyDescent="0.15">
      <c r="A97" t="s">
        <v>631</v>
      </c>
      <c r="B97">
        <v>1</v>
      </c>
      <c r="C97" t="s">
        <v>645</v>
      </c>
      <c r="E97">
        <v>2700</v>
      </c>
      <c r="F97">
        <f t="shared" si="2"/>
        <v>2700</v>
      </c>
      <c r="G97" t="s">
        <v>611</v>
      </c>
      <c r="H97" t="s">
        <v>722</v>
      </c>
      <c r="I97">
        <v>97</v>
      </c>
      <c r="K97">
        <v>2</v>
      </c>
      <c r="L97" t="s">
        <v>723</v>
      </c>
      <c r="N97">
        <f>IF(M97&gt;0,COUNTIFS($M$1:M97,M97),0)</f>
        <v>0</v>
      </c>
      <c r="O97">
        <f t="shared" si="3"/>
        <v>4</v>
      </c>
      <c r="P97">
        <v>1016097</v>
      </c>
      <c r="R97" t="str" cm="1">
        <f t="array" ref="R97">[1]!LKnum(P97:Q97)</f>
        <v>{1016097}</v>
      </c>
    </row>
    <row r="98" spans="1:18" x14ac:dyDescent="0.15">
      <c r="A98" t="s">
        <v>631</v>
      </c>
      <c r="B98">
        <v>2</v>
      </c>
      <c r="C98" t="s">
        <v>646</v>
      </c>
      <c r="E98">
        <v>3500</v>
      </c>
      <c r="F98">
        <f t="shared" si="2"/>
        <v>5250</v>
      </c>
      <c r="G98" t="s">
        <v>612</v>
      </c>
      <c r="H98" t="s">
        <v>724</v>
      </c>
      <c r="I98">
        <v>98</v>
      </c>
      <c r="K98">
        <v>2</v>
      </c>
      <c r="L98" t="s">
        <v>723</v>
      </c>
      <c r="N98">
        <f>IF(M98&gt;0,COUNTIFS($M$1:M98,M98),0)</f>
        <v>0</v>
      </c>
      <c r="O98">
        <f t="shared" si="3"/>
        <v>4</v>
      </c>
      <c r="P98">
        <v>1016098</v>
      </c>
      <c r="R98" t="str" cm="1">
        <f t="array" ref="R98">[1]!LKnum(P98:Q98)</f>
        <v>{1016098}</v>
      </c>
    </row>
    <row r="99" spans="1:18" x14ac:dyDescent="0.15">
      <c r="A99" t="s">
        <v>631</v>
      </c>
      <c r="B99">
        <v>3</v>
      </c>
      <c r="C99" t="s">
        <v>648</v>
      </c>
      <c r="E99">
        <v>23000</v>
      </c>
      <c r="F99">
        <f t="shared" si="2"/>
        <v>2990</v>
      </c>
      <c r="G99" t="s">
        <v>613</v>
      </c>
      <c r="H99" t="s">
        <v>725</v>
      </c>
      <c r="I99">
        <v>99</v>
      </c>
      <c r="K99">
        <v>2</v>
      </c>
      <c r="L99" t="s">
        <v>723</v>
      </c>
      <c r="N99">
        <f>IF(M99&gt;0,COUNTIFS($M$1:M99,M99),0)</f>
        <v>0</v>
      </c>
      <c r="O99">
        <f t="shared" si="3"/>
        <v>4</v>
      </c>
      <c r="P99">
        <v>1016099</v>
      </c>
      <c r="R99" t="str" cm="1">
        <f t="array" ref="R99">[1]!LKnum(P99:Q99)</f>
        <v>{1016099}</v>
      </c>
    </row>
    <row r="100" spans="1:18" x14ac:dyDescent="0.15">
      <c r="A100" t="s">
        <v>631</v>
      </c>
      <c r="B100">
        <v>1</v>
      </c>
      <c r="C100" t="s">
        <v>645</v>
      </c>
      <c r="E100">
        <v>2700</v>
      </c>
      <c r="F100">
        <f t="shared" si="2"/>
        <v>2700</v>
      </c>
      <c r="G100" t="s">
        <v>611</v>
      </c>
      <c r="H100" t="s">
        <v>722</v>
      </c>
      <c r="I100">
        <v>100</v>
      </c>
      <c r="K100">
        <v>2</v>
      </c>
      <c r="L100" t="s">
        <v>723</v>
      </c>
      <c r="N100">
        <f>IF(M100&gt;0,COUNTIFS($M$1:M100,M100),0)</f>
        <v>0</v>
      </c>
      <c r="O100">
        <f t="shared" si="3"/>
        <v>4</v>
      </c>
      <c r="P100">
        <v>1016100</v>
      </c>
      <c r="R100" t="str" cm="1">
        <f t="array" ref="R100">[1]!LKnum(P100:Q100)</f>
        <v>{1016100}</v>
      </c>
    </row>
    <row r="101" spans="1:18" x14ac:dyDescent="0.15">
      <c r="A101" t="s">
        <v>631</v>
      </c>
      <c r="B101">
        <v>2</v>
      </c>
      <c r="C101" t="s">
        <v>646</v>
      </c>
      <c r="E101">
        <v>3500</v>
      </c>
      <c r="F101">
        <f t="shared" si="2"/>
        <v>5250</v>
      </c>
      <c r="G101" t="s">
        <v>612</v>
      </c>
      <c r="H101" t="s">
        <v>724</v>
      </c>
      <c r="I101">
        <v>101</v>
      </c>
      <c r="K101">
        <v>2</v>
      </c>
      <c r="L101" t="s">
        <v>723</v>
      </c>
      <c r="N101">
        <f>IF(M101&gt;0,COUNTIFS($M$1:M101,M101),0)</f>
        <v>0</v>
      </c>
      <c r="O101">
        <f t="shared" si="3"/>
        <v>4</v>
      </c>
      <c r="P101">
        <v>1016101</v>
      </c>
      <c r="R101" t="str" cm="1">
        <f t="array" ref="R101">[1]!LKnum(P101:Q101)</f>
        <v>{1016101}</v>
      </c>
    </row>
    <row r="102" spans="1:18" x14ac:dyDescent="0.15">
      <c r="A102" t="s">
        <v>631</v>
      </c>
      <c r="B102">
        <v>2</v>
      </c>
      <c r="C102" t="s">
        <v>646</v>
      </c>
      <c r="E102">
        <v>3500</v>
      </c>
      <c r="F102">
        <f t="shared" si="2"/>
        <v>5250</v>
      </c>
      <c r="G102" t="s">
        <v>612</v>
      </c>
      <c r="H102" t="s">
        <v>724</v>
      </c>
      <c r="I102">
        <v>102</v>
      </c>
      <c r="K102">
        <v>2</v>
      </c>
      <c r="L102" t="s">
        <v>723</v>
      </c>
      <c r="N102">
        <f>IF(M102&gt;0,COUNTIFS($M$1:M102,M102),0)</f>
        <v>0</v>
      </c>
      <c r="O102">
        <f t="shared" si="3"/>
        <v>4</v>
      </c>
      <c r="P102">
        <v>1016102</v>
      </c>
      <c r="R102" t="str" cm="1">
        <f t="array" ref="R102">[1]!LKnum(P102:Q102)</f>
        <v>{1016102}</v>
      </c>
    </row>
    <row r="103" spans="1:18" x14ac:dyDescent="0.15">
      <c r="A103" t="s">
        <v>631</v>
      </c>
      <c r="B103">
        <v>1</v>
      </c>
      <c r="C103" t="s">
        <v>645</v>
      </c>
      <c r="E103">
        <v>2700</v>
      </c>
      <c r="F103">
        <f t="shared" si="2"/>
        <v>2700</v>
      </c>
      <c r="G103" t="s">
        <v>611</v>
      </c>
      <c r="H103" t="s">
        <v>722</v>
      </c>
      <c r="I103">
        <v>103</v>
      </c>
      <c r="K103">
        <v>2</v>
      </c>
      <c r="L103" t="s">
        <v>723</v>
      </c>
      <c r="N103">
        <f>IF(M103&gt;0,COUNTIFS($M$1:M103,M103),0)</f>
        <v>0</v>
      </c>
      <c r="O103">
        <f t="shared" si="3"/>
        <v>4</v>
      </c>
      <c r="P103">
        <v>1016103</v>
      </c>
      <c r="R103" t="str" cm="1">
        <f t="array" ref="R103">[1]!LKnum(P103:Q103)</f>
        <v>{1016103}</v>
      </c>
    </row>
    <row r="104" spans="1:18" x14ac:dyDescent="0.15">
      <c r="A104" t="s">
        <v>631</v>
      </c>
      <c r="B104">
        <v>1</v>
      </c>
      <c r="C104" t="s">
        <v>645</v>
      </c>
      <c r="E104">
        <v>2700</v>
      </c>
      <c r="F104">
        <f t="shared" si="2"/>
        <v>2700</v>
      </c>
      <c r="G104" t="s">
        <v>611</v>
      </c>
      <c r="H104" t="s">
        <v>722</v>
      </c>
      <c r="I104">
        <v>104</v>
      </c>
      <c r="K104">
        <v>2</v>
      </c>
      <c r="L104" t="s">
        <v>723</v>
      </c>
      <c r="N104">
        <f>IF(M104&gt;0,COUNTIFS($M$1:M104,M104),0)</f>
        <v>0</v>
      </c>
      <c r="O104">
        <f t="shared" si="3"/>
        <v>4</v>
      </c>
      <c r="P104">
        <v>1016104</v>
      </c>
      <c r="R104" t="str" cm="1">
        <f t="array" ref="R104">[1]!LKnum(P104:Q104)</f>
        <v>{1016104}</v>
      </c>
    </row>
    <row r="105" spans="1:18" x14ac:dyDescent="0.15">
      <c r="A105" t="s">
        <v>631</v>
      </c>
      <c r="B105">
        <v>1</v>
      </c>
      <c r="C105" t="s">
        <v>645</v>
      </c>
      <c r="E105">
        <v>2700</v>
      </c>
      <c r="F105">
        <f t="shared" si="2"/>
        <v>2700</v>
      </c>
      <c r="G105" t="s">
        <v>611</v>
      </c>
      <c r="H105" t="s">
        <v>722</v>
      </c>
      <c r="I105">
        <v>105</v>
      </c>
      <c r="K105">
        <v>2</v>
      </c>
      <c r="L105" t="s">
        <v>723</v>
      </c>
      <c r="N105">
        <f>IF(M105&gt;0,COUNTIFS($M$1:M105,M105),0)</f>
        <v>0</v>
      </c>
      <c r="O105">
        <f t="shared" si="3"/>
        <v>4</v>
      </c>
      <c r="P105">
        <v>1016105</v>
      </c>
      <c r="R105" t="str" cm="1">
        <f t="array" ref="R105">[1]!LKnum(P105:Q105)</f>
        <v>{1016105}</v>
      </c>
    </row>
    <row r="106" spans="1:18" x14ac:dyDescent="0.15">
      <c r="A106" t="s">
        <v>631</v>
      </c>
      <c r="B106">
        <v>3</v>
      </c>
      <c r="C106" t="s">
        <v>648</v>
      </c>
      <c r="E106">
        <v>23000</v>
      </c>
      <c r="F106">
        <f t="shared" si="2"/>
        <v>2990</v>
      </c>
      <c r="G106" t="s">
        <v>613</v>
      </c>
      <c r="H106" t="s">
        <v>725</v>
      </c>
      <c r="I106">
        <v>106</v>
      </c>
      <c r="K106">
        <v>2</v>
      </c>
      <c r="L106" t="s">
        <v>723</v>
      </c>
      <c r="N106">
        <f>IF(M106&gt;0,COUNTIFS($M$1:M106,M106),0)</f>
        <v>0</v>
      </c>
      <c r="O106">
        <f t="shared" si="3"/>
        <v>4</v>
      </c>
      <c r="P106">
        <v>1016106</v>
      </c>
      <c r="R106" t="str" cm="1">
        <f t="array" ref="R106">[1]!LKnum(P106:Q106)</f>
        <v>{1016106}</v>
      </c>
    </row>
    <row r="107" spans="1:18" x14ac:dyDescent="0.15">
      <c r="A107" t="s">
        <v>631</v>
      </c>
      <c r="B107">
        <v>1</v>
      </c>
      <c r="C107" t="s">
        <v>645</v>
      </c>
      <c r="E107">
        <v>2700</v>
      </c>
      <c r="F107">
        <f t="shared" si="2"/>
        <v>2700</v>
      </c>
      <c r="G107" t="s">
        <v>611</v>
      </c>
      <c r="H107" t="s">
        <v>722</v>
      </c>
      <c r="I107">
        <v>107</v>
      </c>
      <c r="K107">
        <v>2</v>
      </c>
      <c r="L107" t="s">
        <v>723</v>
      </c>
      <c r="N107">
        <f>IF(M107&gt;0,COUNTIFS($M$1:M107,M107),0)</f>
        <v>0</v>
      </c>
      <c r="O107">
        <f t="shared" si="3"/>
        <v>4</v>
      </c>
      <c r="P107">
        <v>1016107</v>
      </c>
      <c r="R107" t="str" cm="1">
        <f t="array" ref="R107">[1]!LKnum(P107:Q107)</f>
        <v>{1016107}</v>
      </c>
    </row>
    <row r="108" spans="1:18" x14ac:dyDescent="0.15">
      <c r="A108" t="s">
        <v>631</v>
      </c>
      <c r="B108">
        <v>2</v>
      </c>
      <c r="C108" t="s">
        <v>646</v>
      </c>
      <c r="E108">
        <v>3500</v>
      </c>
      <c r="F108">
        <f t="shared" si="2"/>
        <v>5250</v>
      </c>
      <c r="G108" t="s">
        <v>612</v>
      </c>
      <c r="H108" t="s">
        <v>724</v>
      </c>
      <c r="I108">
        <v>108</v>
      </c>
      <c r="K108">
        <v>2</v>
      </c>
      <c r="L108" t="s">
        <v>723</v>
      </c>
      <c r="N108">
        <f>IF(M108&gt;0,COUNTIFS($M$1:M108,M108),0)</f>
        <v>0</v>
      </c>
      <c r="O108">
        <f t="shared" si="3"/>
        <v>4</v>
      </c>
      <c r="P108">
        <v>1016108</v>
      </c>
      <c r="R108" t="str" cm="1">
        <f t="array" ref="R108">[1]!LKnum(P108:Q108)</f>
        <v>{1016108}</v>
      </c>
    </row>
    <row r="109" spans="1:18" x14ac:dyDescent="0.15">
      <c r="A109" t="s">
        <v>631</v>
      </c>
      <c r="B109">
        <v>1</v>
      </c>
      <c r="C109" t="s">
        <v>645</v>
      </c>
      <c r="E109">
        <v>2700</v>
      </c>
      <c r="F109">
        <f t="shared" si="2"/>
        <v>2700</v>
      </c>
      <c r="G109" t="s">
        <v>611</v>
      </c>
      <c r="H109" t="s">
        <v>722</v>
      </c>
      <c r="I109">
        <v>109</v>
      </c>
      <c r="K109">
        <v>2</v>
      </c>
      <c r="L109" t="s">
        <v>723</v>
      </c>
      <c r="N109">
        <f>IF(M109&gt;0,COUNTIFS($M$1:M109,M109),0)</f>
        <v>0</v>
      </c>
      <c r="O109">
        <f t="shared" si="3"/>
        <v>4</v>
      </c>
      <c r="P109">
        <v>1016109</v>
      </c>
      <c r="R109" t="str" cm="1">
        <f t="array" ref="R109">[1]!LKnum(P109:Q109)</f>
        <v>{1016109}</v>
      </c>
    </row>
    <row r="110" spans="1:18" x14ac:dyDescent="0.15">
      <c r="A110" t="s">
        <v>631</v>
      </c>
      <c r="B110">
        <v>1</v>
      </c>
      <c r="C110" t="s">
        <v>645</v>
      </c>
      <c r="E110">
        <v>2700</v>
      </c>
      <c r="F110">
        <f t="shared" si="2"/>
        <v>2700</v>
      </c>
      <c r="G110" t="s">
        <v>611</v>
      </c>
      <c r="H110" t="s">
        <v>722</v>
      </c>
      <c r="I110">
        <v>110</v>
      </c>
      <c r="K110">
        <v>2</v>
      </c>
      <c r="L110" t="s">
        <v>723</v>
      </c>
      <c r="N110">
        <f>IF(M110&gt;0,COUNTIFS($M$1:M110,M110),0)</f>
        <v>0</v>
      </c>
      <c r="O110">
        <f t="shared" si="3"/>
        <v>4</v>
      </c>
      <c r="P110">
        <v>1016110</v>
      </c>
      <c r="R110" t="str" cm="1">
        <f t="array" ref="R110">[1]!LKnum(P110:Q110)</f>
        <v>{1016110}</v>
      </c>
    </row>
    <row r="111" spans="1:18" x14ac:dyDescent="0.15">
      <c r="A111" t="s">
        <v>631</v>
      </c>
      <c r="B111">
        <v>1</v>
      </c>
      <c r="C111" t="s">
        <v>645</v>
      </c>
      <c r="E111">
        <v>2700</v>
      </c>
      <c r="F111">
        <f t="shared" si="2"/>
        <v>2700</v>
      </c>
      <c r="G111" t="s">
        <v>611</v>
      </c>
      <c r="H111" t="s">
        <v>722</v>
      </c>
      <c r="I111">
        <v>111</v>
      </c>
      <c r="K111">
        <v>2</v>
      </c>
      <c r="L111" t="s">
        <v>723</v>
      </c>
      <c r="N111">
        <f>IF(M111&gt;0,COUNTIFS($M$1:M111,M111),0)</f>
        <v>0</v>
      </c>
      <c r="O111">
        <f t="shared" si="3"/>
        <v>4</v>
      </c>
      <c r="P111">
        <v>1016111</v>
      </c>
      <c r="R111" t="str" cm="1">
        <f t="array" ref="R111">[1]!LKnum(P111:Q111)</f>
        <v>{1016111}</v>
      </c>
    </row>
    <row r="112" spans="1:18" x14ac:dyDescent="0.15">
      <c r="A112" t="s">
        <v>631</v>
      </c>
      <c r="B112">
        <v>1</v>
      </c>
      <c r="C112" t="s">
        <v>645</v>
      </c>
      <c r="E112">
        <v>2700</v>
      </c>
      <c r="F112">
        <f t="shared" si="2"/>
        <v>2700</v>
      </c>
      <c r="G112" t="s">
        <v>611</v>
      </c>
      <c r="H112" t="s">
        <v>722</v>
      </c>
      <c r="I112">
        <v>112</v>
      </c>
      <c r="K112">
        <v>2</v>
      </c>
      <c r="L112" t="s">
        <v>723</v>
      </c>
      <c r="N112">
        <f>IF(M112&gt;0,COUNTIFS($M$1:M112,M112),0)</f>
        <v>0</v>
      </c>
      <c r="O112">
        <f t="shared" si="3"/>
        <v>4</v>
      </c>
      <c r="P112">
        <v>1016112</v>
      </c>
      <c r="R112" t="str" cm="1">
        <f t="array" ref="R112">[1]!LKnum(P112:Q112)</f>
        <v>{1016112}</v>
      </c>
    </row>
    <row r="113" spans="1:18" x14ac:dyDescent="0.15">
      <c r="A113" t="s">
        <v>631</v>
      </c>
      <c r="B113">
        <v>1</v>
      </c>
      <c r="C113" t="s">
        <v>645</v>
      </c>
      <c r="E113">
        <v>2700</v>
      </c>
      <c r="F113">
        <f t="shared" si="2"/>
        <v>2700</v>
      </c>
      <c r="G113" t="s">
        <v>611</v>
      </c>
      <c r="H113" t="s">
        <v>722</v>
      </c>
      <c r="I113">
        <v>113</v>
      </c>
      <c r="K113">
        <v>2</v>
      </c>
      <c r="L113" t="s">
        <v>723</v>
      </c>
      <c r="N113">
        <f>IF(M113&gt;0,COUNTIFS($M$1:M113,M113),0)</f>
        <v>0</v>
      </c>
      <c r="O113">
        <f t="shared" si="3"/>
        <v>4</v>
      </c>
      <c r="P113">
        <v>1016113</v>
      </c>
      <c r="R113" t="str" cm="1">
        <f t="array" ref="R113">[1]!LKnum(P113:Q113)</f>
        <v>{1016113}</v>
      </c>
    </row>
    <row r="114" spans="1:18" x14ac:dyDescent="0.15">
      <c r="A114" t="s">
        <v>631</v>
      </c>
      <c r="B114">
        <v>1</v>
      </c>
      <c r="C114" t="s">
        <v>647</v>
      </c>
      <c r="E114">
        <v>2100</v>
      </c>
      <c r="F114">
        <f t="shared" si="2"/>
        <v>2100</v>
      </c>
      <c r="G114" t="s">
        <v>553</v>
      </c>
      <c r="I114">
        <v>114</v>
      </c>
      <c r="N114">
        <f>IF(M114&gt;0,COUNTIFS($M$1:M114,M114),0)</f>
        <v>0</v>
      </c>
      <c r="O114">
        <f t="shared" si="3"/>
        <v>0</v>
      </c>
      <c r="P114">
        <v>1016114</v>
      </c>
      <c r="R114" t="str" cm="1">
        <f t="array" ref="R114">[1]!LKnum(P114:Q114)</f>
        <v>{1016114}</v>
      </c>
    </row>
    <row r="115" spans="1:18" x14ac:dyDescent="0.15">
      <c r="A115" t="s">
        <v>631</v>
      </c>
      <c r="B115">
        <v>1</v>
      </c>
      <c r="C115" t="s">
        <v>653</v>
      </c>
      <c r="E115">
        <v>2600</v>
      </c>
      <c r="F115">
        <f t="shared" si="2"/>
        <v>2600</v>
      </c>
      <c r="G115" t="s">
        <v>555</v>
      </c>
      <c r="I115">
        <v>115</v>
      </c>
      <c r="N115">
        <f>IF(M115&gt;0,COUNTIFS($M$1:M115,M115),0)</f>
        <v>0</v>
      </c>
      <c r="O115">
        <f t="shared" si="3"/>
        <v>0</v>
      </c>
      <c r="P115">
        <v>1016115</v>
      </c>
      <c r="R115" t="str" cm="1">
        <f t="array" ref="R115">[1]!LKnum(P115:Q115)</f>
        <v>{1016115}</v>
      </c>
    </row>
    <row r="116" spans="1:18" x14ac:dyDescent="0.15">
      <c r="A116" t="s">
        <v>631</v>
      </c>
      <c r="B116">
        <v>2</v>
      </c>
      <c r="C116" t="s">
        <v>654</v>
      </c>
      <c r="E116">
        <v>2700</v>
      </c>
      <c r="F116">
        <f t="shared" si="2"/>
        <v>4050</v>
      </c>
      <c r="G116" t="s">
        <v>556</v>
      </c>
      <c r="I116">
        <v>116</v>
      </c>
      <c r="N116">
        <f>IF(M116&gt;0,COUNTIFS($M$1:M116,M116),0)</f>
        <v>0</v>
      </c>
      <c r="O116">
        <f t="shared" si="3"/>
        <v>0</v>
      </c>
      <c r="P116">
        <v>1016116</v>
      </c>
      <c r="R116" t="str" cm="1">
        <f t="array" ref="R116">[1]!LKnum(P116:Q116)</f>
        <v>{1016116}</v>
      </c>
    </row>
    <row r="117" spans="1:18" x14ac:dyDescent="0.15">
      <c r="A117" t="s">
        <v>631</v>
      </c>
      <c r="B117">
        <v>2</v>
      </c>
      <c r="C117" t="s">
        <v>650</v>
      </c>
      <c r="E117">
        <v>2400</v>
      </c>
      <c r="F117">
        <f t="shared" si="2"/>
        <v>3600</v>
      </c>
      <c r="G117" t="s">
        <v>551</v>
      </c>
      <c r="I117">
        <v>117</v>
      </c>
      <c r="N117">
        <f>IF(M117&gt;0,COUNTIFS($M$1:M117,M117),0)</f>
        <v>0</v>
      </c>
      <c r="O117">
        <f t="shared" si="3"/>
        <v>0</v>
      </c>
      <c r="P117">
        <v>1016117</v>
      </c>
      <c r="R117" t="str" cm="1">
        <f t="array" ref="R117">[1]!LKnum(P117:Q117)</f>
        <v>{1016117}</v>
      </c>
    </row>
    <row r="118" spans="1:18" x14ac:dyDescent="0.15">
      <c r="A118" t="s">
        <v>631</v>
      </c>
      <c r="B118">
        <v>2</v>
      </c>
      <c r="C118" t="s">
        <v>634</v>
      </c>
      <c r="E118">
        <v>1400</v>
      </c>
      <c r="F118">
        <f t="shared" si="2"/>
        <v>2100</v>
      </c>
      <c r="G118" t="s">
        <v>536</v>
      </c>
      <c r="I118">
        <v>118</v>
      </c>
      <c r="N118">
        <f>IF(M118&gt;0,COUNTIFS($M$1:M118,M118),0)</f>
        <v>0</v>
      </c>
      <c r="O118">
        <f t="shared" si="3"/>
        <v>0</v>
      </c>
      <c r="P118">
        <v>1016118</v>
      </c>
      <c r="R118" t="str" cm="1">
        <f t="array" ref="R118">[1]!LKnum(P118:Q118)</f>
        <v>{1016118}</v>
      </c>
    </row>
    <row r="119" spans="1:18" x14ac:dyDescent="0.15">
      <c r="A119" t="s">
        <v>631</v>
      </c>
      <c r="B119">
        <v>2</v>
      </c>
      <c r="C119" t="s">
        <v>637</v>
      </c>
      <c r="E119">
        <v>1800</v>
      </c>
      <c r="F119">
        <f t="shared" si="2"/>
        <v>2700</v>
      </c>
      <c r="G119" t="s">
        <v>538</v>
      </c>
      <c r="I119">
        <v>119</v>
      </c>
      <c r="N119">
        <f>IF(M119&gt;0,COUNTIFS($M$1:M119,M119),0)</f>
        <v>0</v>
      </c>
      <c r="O119">
        <f t="shared" si="3"/>
        <v>0</v>
      </c>
      <c r="P119">
        <v>1016119</v>
      </c>
      <c r="R119" t="str" cm="1">
        <f t="array" ref="R119">[1]!LKnum(P119:Q119)</f>
        <v>{1016119}</v>
      </c>
    </row>
    <row r="120" spans="1:18" x14ac:dyDescent="0.15">
      <c r="A120" t="s">
        <v>631</v>
      </c>
      <c r="B120">
        <v>2</v>
      </c>
      <c r="C120" t="s">
        <v>647</v>
      </c>
      <c r="E120">
        <v>2100</v>
      </c>
      <c r="F120">
        <f t="shared" si="2"/>
        <v>3150</v>
      </c>
      <c r="G120" t="s">
        <v>549</v>
      </c>
      <c r="I120">
        <v>120</v>
      </c>
      <c r="N120">
        <f>IF(M120&gt;0,COUNTIFS($M$1:M120,M120),0)</f>
        <v>0</v>
      </c>
      <c r="O120">
        <f t="shared" si="3"/>
        <v>0</v>
      </c>
      <c r="P120">
        <v>1016120</v>
      </c>
      <c r="R120" t="str" cm="1">
        <f t="array" ref="R120">[1]!LKnum(P120:Q120)</f>
        <v>{1016120}</v>
      </c>
    </row>
    <row r="121" spans="1:18" x14ac:dyDescent="0.15">
      <c r="A121" t="s">
        <v>631</v>
      </c>
      <c r="B121">
        <v>3</v>
      </c>
      <c r="C121" t="s">
        <v>652</v>
      </c>
      <c r="E121">
        <v>9000</v>
      </c>
      <c r="F121">
        <f t="shared" si="2"/>
        <v>1170</v>
      </c>
      <c r="G121" t="s">
        <v>554</v>
      </c>
      <c r="I121">
        <v>121</v>
      </c>
      <c r="N121">
        <f>IF(M121&gt;0,COUNTIFS($M$1:M121,M121),0)</f>
        <v>0</v>
      </c>
      <c r="O121">
        <f t="shared" si="3"/>
        <v>0</v>
      </c>
      <c r="P121">
        <v>1016121</v>
      </c>
      <c r="R121" t="str" cm="1">
        <f t="array" ref="R121">[1]!LKnum(P121:Q121)</f>
        <v>{1016121}</v>
      </c>
    </row>
    <row r="122" spans="1:18" x14ac:dyDescent="0.15">
      <c r="A122" t="s">
        <v>631</v>
      </c>
      <c r="B122">
        <v>2</v>
      </c>
      <c r="C122" t="s">
        <v>637</v>
      </c>
      <c r="E122">
        <v>1800</v>
      </c>
      <c r="F122">
        <f t="shared" si="2"/>
        <v>2700</v>
      </c>
      <c r="G122" t="s">
        <v>538</v>
      </c>
      <c r="I122">
        <v>122</v>
      </c>
      <c r="N122">
        <f>IF(M122&gt;0,COUNTIFS($M$1:M122,M122),0)</f>
        <v>0</v>
      </c>
      <c r="O122">
        <f t="shared" si="3"/>
        <v>0</v>
      </c>
      <c r="P122">
        <v>1016122</v>
      </c>
      <c r="R122" t="str" cm="1">
        <f t="array" ref="R122">[1]!LKnum(P122:Q122)</f>
        <v>{1016122}</v>
      </c>
    </row>
    <row r="123" spans="1:18" x14ac:dyDescent="0.15">
      <c r="A123" t="s">
        <v>631</v>
      </c>
      <c r="B123">
        <v>2</v>
      </c>
      <c r="C123" t="s">
        <v>647</v>
      </c>
      <c r="E123">
        <v>2100</v>
      </c>
      <c r="F123">
        <f t="shared" si="2"/>
        <v>3150</v>
      </c>
      <c r="G123" t="s">
        <v>549</v>
      </c>
      <c r="I123">
        <v>123</v>
      </c>
      <c r="N123">
        <f>IF(M123&gt;0,COUNTIFS($M$1:M123,M123),0)</f>
        <v>0</v>
      </c>
      <c r="O123">
        <f t="shared" si="3"/>
        <v>0</v>
      </c>
      <c r="P123">
        <v>1016123</v>
      </c>
      <c r="R123" t="str" cm="1">
        <f t="array" ref="R123">[1]!LKnum(P123:Q123)</f>
        <v>{1016123}</v>
      </c>
    </row>
    <row r="124" spans="1:18" x14ac:dyDescent="0.15">
      <c r="A124" t="s">
        <v>631</v>
      </c>
      <c r="B124">
        <v>2</v>
      </c>
      <c r="C124" t="s">
        <v>634</v>
      </c>
      <c r="E124">
        <v>1400</v>
      </c>
      <c r="F124">
        <f t="shared" si="2"/>
        <v>2100</v>
      </c>
      <c r="G124" t="s">
        <v>536</v>
      </c>
      <c r="I124">
        <v>124</v>
      </c>
      <c r="N124">
        <f>IF(M124&gt;0,COUNTIFS($M$1:M124,M124),0)</f>
        <v>0</v>
      </c>
      <c r="O124">
        <f t="shared" si="3"/>
        <v>0</v>
      </c>
      <c r="P124">
        <v>1016124</v>
      </c>
      <c r="R124" t="str" cm="1">
        <f t="array" ref="R124">[1]!LKnum(P124:Q124)</f>
        <v>{1016124}</v>
      </c>
    </row>
    <row r="125" spans="1:18" x14ac:dyDescent="0.15">
      <c r="A125" t="s">
        <v>631</v>
      </c>
      <c r="B125">
        <v>2</v>
      </c>
      <c r="C125" t="s">
        <v>647</v>
      </c>
      <c r="E125">
        <v>2100</v>
      </c>
      <c r="F125">
        <f t="shared" si="2"/>
        <v>3150</v>
      </c>
      <c r="G125" t="s">
        <v>549</v>
      </c>
      <c r="I125">
        <v>125</v>
      </c>
      <c r="N125">
        <f>IF(M125&gt;0,COUNTIFS($M$1:M125,M125),0)</f>
        <v>0</v>
      </c>
      <c r="O125">
        <f t="shared" si="3"/>
        <v>0</v>
      </c>
      <c r="P125">
        <v>1016125</v>
      </c>
      <c r="R125" t="str" cm="1">
        <f t="array" ref="R125">[1]!LKnum(P125:Q125)</f>
        <v>{1016125}</v>
      </c>
    </row>
    <row r="126" spans="1:18" x14ac:dyDescent="0.15">
      <c r="A126" t="s">
        <v>631</v>
      </c>
      <c r="B126">
        <v>2</v>
      </c>
      <c r="C126" t="s">
        <v>637</v>
      </c>
      <c r="E126">
        <v>1800</v>
      </c>
      <c r="F126">
        <f t="shared" si="2"/>
        <v>2700</v>
      </c>
      <c r="G126" t="s">
        <v>538</v>
      </c>
      <c r="I126">
        <v>126</v>
      </c>
      <c r="N126">
        <f>IF(M126&gt;0,COUNTIFS($M$1:M126,M126),0)</f>
        <v>0</v>
      </c>
      <c r="O126">
        <f t="shared" si="3"/>
        <v>0</v>
      </c>
      <c r="P126">
        <v>1016126</v>
      </c>
      <c r="R126" t="str" cm="1">
        <f t="array" ref="R126">[1]!LKnum(P126:Q126)</f>
        <v>{1016126}</v>
      </c>
    </row>
    <row r="127" spans="1:18" x14ac:dyDescent="0.15">
      <c r="A127" t="s">
        <v>631</v>
      </c>
      <c r="B127">
        <v>3</v>
      </c>
      <c r="C127" t="s">
        <v>652</v>
      </c>
      <c r="E127">
        <v>9000</v>
      </c>
      <c r="F127">
        <f t="shared" si="2"/>
        <v>1170</v>
      </c>
      <c r="G127" t="s">
        <v>554</v>
      </c>
      <c r="I127">
        <v>127</v>
      </c>
      <c r="N127">
        <f>IF(M127&gt;0,COUNTIFS($M$1:M127,M127),0)</f>
        <v>0</v>
      </c>
      <c r="O127">
        <f t="shared" si="3"/>
        <v>0</v>
      </c>
      <c r="P127">
        <v>1016127</v>
      </c>
      <c r="R127" t="str" cm="1">
        <f t="array" ref="R127">[1]!LKnum(P127:Q127)</f>
        <v>{1016127}</v>
      </c>
    </row>
    <row r="128" spans="1:18" x14ac:dyDescent="0.15">
      <c r="A128" t="s">
        <v>631</v>
      </c>
      <c r="B128">
        <v>1</v>
      </c>
      <c r="C128" t="s">
        <v>634</v>
      </c>
      <c r="E128">
        <v>1400</v>
      </c>
      <c r="F128">
        <f t="shared" si="2"/>
        <v>1400</v>
      </c>
      <c r="G128" t="s">
        <v>541</v>
      </c>
      <c r="I128">
        <v>128</v>
      </c>
      <c r="N128">
        <f>IF(M128&gt;0,COUNTIFS($M$1:M128,M128),0)</f>
        <v>0</v>
      </c>
      <c r="O128">
        <f t="shared" si="3"/>
        <v>0</v>
      </c>
      <c r="P128">
        <v>1016128</v>
      </c>
      <c r="R128" t="str" cm="1">
        <f t="array" ref="R128">[1]!LKnum(P128:Q128)</f>
        <v>{1016128}</v>
      </c>
    </row>
    <row r="129" spans="1:18" x14ac:dyDescent="0.15">
      <c r="A129" t="s">
        <v>631</v>
      </c>
      <c r="B129">
        <v>2</v>
      </c>
      <c r="C129" t="s">
        <v>637</v>
      </c>
      <c r="E129">
        <v>1800</v>
      </c>
      <c r="F129">
        <f t="shared" si="2"/>
        <v>2700</v>
      </c>
      <c r="G129" t="s">
        <v>538</v>
      </c>
      <c r="I129">
        <v>129</v>
      </c>
      <c r="N129">
        <f>IF(M129&gt;0,COUNTIFS($M$1:M129,M129),0)</f>
        <v>0</v>
      </c>
      <c r="O129">
        <f t="shared" si="3"/>
        <v>0</v>
      </c>
      <c r="P129">
        <v>1016129</v>
      </c>
      <c r="R129" t="str" cm="1">
        <f t="array" ref="R129">[1]!LKnum(P129:Q129)</f>
        <v>{1016129}</v>
      </c>
    </row>
    <row r="130" spans="1:18" x14ac:dyDescent="0.15">
      <c r="A130" t="s">
        <v>631</v>
      </c>
      <c r="B130">
        <v>1</v>
      </c>
      <c r="C130" t="s">
        <v>634</v>
      </c>
      <c r="E130">
        <v>1400</v>
      </c>
      <c r="F130">
        <f t="shared" ref="F130:F193" si="4">VLOOKUP(B130,$S$3:$T$5,2,0)*E130</f>
        <v>1400</v>
      </c>
      <c r="G130" t="s">
        <v>541</v>
      </c>
      <c r="I130">
        <v>130</v>
      </c>
      <c r="N130">
        <f>IF(M130&gt;0,COUNTIFS($M$1:M130,M130),0)</f>
        <v>0</v>
      </c>
      <c r="O130">
        <f t="shared" ref="O130:O193" si="5">(K130+N130)*2</f>
        <v>0</v>
      </c>
      <c r="P130">
        <v>1016130</v>
      </c>
      <c r="R130" t="str" cm="1">
        <f t="array" ref="R130">[1]!LKnum(P130:Q130)</f>
        <v>{1016130}</v>
      </c>
    </row>
    <row r="131" spans="1:18" x14ac:dyDescent="0.15">
      <c r="A131" t="s">
        <v>631</v>
      </c>
      <c r="B131">
        <v>2</v>
      </c>
      <c r="C131" t="s">
        <v>647</v>
      </c>
      <c r="E131">
        <v>2100</v>
      </c>
      <c r="F131">
        <f t="shared" si="4"/>
        <v>3150</v>
      </c>
      <c r="G131" t="s">
        <v>549</v>
      </c>
      <c r="I131">
        <v>131</v>
      </c>
      <c r="N131">
        <f>IF(M131&gt;0,COUNTIFS($M$1:M131,M131),0)</f>
        <v>0</v>
      </c>
      <c r="O131">
        <f t="shared" si="5"/>
        <v>0</v>
      </c>
      <c r="P131">
        <v>1016131</v>
      </c>
      <c r="R131" t="str" cm="1">
        <f t="array" ref="R131">[1]!LKnum(P131:Q131)</f>
        <v>{1016131}</v>
      </c>
    </row>
    <row r="132" spans="1:18" x14ac:dyDescent="0.15">
      <c r="A132" t="s">
        <v>631</v>
      </c>
      <c r="B132">
        <v>1</v>
      </c>
      <c r="C132" t="s">
        <v>634</v>
      </c>
      <c r="E132">
        <v>1400</v>
      </c>
      <c r="F132">
        <f t="shared" si="4"/>
        <v>1400</v>
      </c>
      <c r="G132" t="s">
        <v>541</v>
      </c>
      <c r="I132">
        <v>132</v>
      </c>
      <c r="N132">
        <f>IF(M132&gt;0,COUNTIFS($M$1:M132,M132),0)</f>
        <v>0</v>
      </c>
      <c r="O132">
        <f t="shared" si="5"/>
        <v>0</v>
      </c>
      <c r="P132">
        <v>1016132</v>
      </c>
      <c r="R132" t="str" cm="1">
        <f t="array" ref="R132">[1]!LKnum(P132:Q132)</f>
        <v>{1016132}</v>
      </c>
    </row>
    <row r="133" spans="1:18" x14ac:dyDescent="0.15">
      <c r="A133" t="s">
        <v>631</v>
      </c>
      <c r="B133">
        <v>2</v>
      </c>
      <c r="C133" t="s">
        <v>637</v>
      </c>
      <c r="E133">
        <v>1800</v>
      </c>
      <c r="F133">
        <f t="shared" si="4"/>
        <v>2700</v>
      </c>
      <c r="G133" t="s">
        <v>538</v>
      </c>
      <c r="I133">
        <v>133</v>
      </c>
      <c r="N133">
        <f>IF(M133&gt;0,COUNTIFS($M$1:M133,M133),0)</f>
        <v>0</v>
      </c>
      <c r="O133">
        <f t="shared" si="5"/>
        <v>0</v>
      </c>
      <c r="P133">
        <v>1016133</v>
      </c>
      <c r="R133" t="str" cm="1">
        <f t="array" ref="R133">[1]!LKnum(P133:Q133)</f>
        <v>{1016133}</v>
      </c>
    </row>
    <row r="134" spans="1:18" x14ac:dyDescent="0.15">
      <c r="A134" t="s">
        <v>631</v>
      </c>
      <c r="B134">
        <v>2</v>
      </c>
      <c r="C134" t="s">
        <v>634</v>
      </c>
      <c r="E134">
        <v>1400</v>
      </c>
      <c r="F134">
        <f t="shared" si="4"/>
        <v>2100</v>
      </c>
      <c r="G134" t="s">
        <v>536</v>
      </c>
      <c r="I134">
        <v>134</v>
      </c>
      <c r="N134">
        <f>IF(M134&gt;0,COUNTIFS($M$1:M134,M134),0)</f>
        <v>0</v>
      </c>
      <c r="O134">
        <f t="shared" si="5"/>
        <v>0</v>
      </c>
      <c r="P134">
        <v>1016134</v>
      </c>
      <c r="R134" t="str" cm="1">
        <f t="array" ref="R134">[1]!LKnum(P134:Q134)</f>
        <v>{1016134}</v>
      </c>
    </row>
    <row r="135" spans="1:18" x14ac:dyDescent="0.15">
      <c r="A135" t="s">
        <v>631</v>
      </c>
      <c r="B135">
        <v>2</v>
      </c>
      <c r="C135" t="s">
        <v>637</v>
      </c>
      <c r="E135">
        <v>1800</v>
      </c>
      <c r="F135">
        <f t="shared" si="4"/>
        <v>2700</v>
      </c>
      <c r="G135" t="s">
        <v>538</v>
      </c>
      <c r="I135">
        <v>135</v>
      </c>
      <c r="N135">
        <f>IF(M135&gt;0,COUNTIFS($M$1:M135,M135),0)</f>
        <v>0</v>
      </c>
      <c r="O135">
        <f t="shared" si="5"/>
        <v>0</v>
      </c>
      <c r="P135">
        <v>1016135</v>
      </c>
      <c r="R135" t="str" cm="1">
        <f t="array" ref="R135">[1]!LKnum(P135:Q135)</f>
        <v>{1016135}</v>
      </c>
    </row>
    <row r="136" spans="1:18" x14ac:dyDescent="0.15">
      <c r="A136" t="s">
        <v>631</v>
      </c>
      <c r="B136">
        <v>3</v>
      </c>
      <c r="C136" t="s">
        <v>651</v>
      </c>
      <c r="E136">
        <v>12000</v>
      </c>
      <c r="F136">
        <f t="shared" si="4"/>
        <v>1560</v>
      </c>
      <c r="G136" t="s">
        <v>552</v>
      </c>
      <c r="I136">
        <v>136</v>
      </c>
      <c r="N136">
        <f>IF(M136&gt;0,COUNTIFS($M$1:M136,M136),0)</f>
        <v>0</v>
      </c>
      <c r="O136">
        <f t="shared" si="5"/>
        <v>0</v>
      </c>
      <c r="P136">
        <v>1016136</v>
      </c>
      <c r="R136" t="str" cm="1">
        <f t="array" ref="R136">[1]!LKnum(P136:Q136)</f>
        <v>{1016136}</v>
      </c>
    </row>
    <row r="137" spans="1:18" x14ac:dyDescent="0.15">
      <c r="A137" t="s">
        <v>631</v>
      </c>
      <c r="B137">
        <v>1</v>
      </c>
      <c r="C137" t="s">
        <v>634</v>
      </c>
      <c r="E137">
        <v>1400</v>
      </c>
      <c r="F137">
        <f t="shared" si="4"/>
        <v>1400</v>
      </c>
      <c r="G137" t="s">
        <v>541</v>
      </c>
      <c r="I137">
        <v>137</v>
      </c>
      <c r="N137">
        <f>IF(M137&gt;0,COUNTIFS($M$1:M137,M137),0)</f>
        <v>0</v>
      </c>
      <c r="O137">
        <f t="shared" si="5"/>
        <v>0</v>
      </c>
      <c r="P137">
        <v>1016137</v>
      </c>
      <c r="R137" t="str" cm="1">
        <f t="array" ref="R137">[1]!LKnum(P137:Q137)</f>
        <v>{1016137}</v>
      </c>
    </row>
    <row r="138" spans="1:18" x14ac:dyDescent="0.15">
      <c r="A138" t="s">
        <v>631</v>
      </c>
      <c r="B138">
        <v>1</v>
      </c>
      <c r="C138" t="s">
        <v>641</v>
      </c>
      <c r="E138">
        <v>1100</v>
      </c>
      <c r="F138">
        <f t="shared" si="4"/>
        <v>1100</v>
      </c>
      <c r="G138" t="s">
        <v>543</v>
      </c>
      <c r="I138">
        <v>138</v>
      </c>
      <c r="N138">
        <f>IF(M138&gt;0,COUNTIFS($M$1:M138,M138),0)</f>
        <v>0</v>
      </c>
      <c r="O138">
        <f t="shared" si="5"/>
        <v>0</v>
      </c>
      <c r="P138">
        <v>1016138</v>
      </c>
      <c r="R138" t="str" cm="1">
        <f t="array" ref="R138">[1]!LKnum(P138:Q138)</f>
        <v>{1016138}</v>
      </c>
    </row>
    <row r="139" spans="1:18" x14ac:dyDescent="0.15">
      <c r="A139" t="s">
        <v>631</v>
      </c>
      <c r="B139">
        <v>2</v>
      </c>
      <c r="C139" t="s">
        <v>634</v>
      </c>
      <c r="E139">
        <v>1400</v>
      </c>
      <c r="F139">
        <f t="shared" si="4"/>
        <v>2100</v>
      </c>
      <c r="G139" t="s">
        <v>536</v>
      </c>
      <c r="I139">
        <v>139</v>
      </c>
      <c r="N139">
        <f>IF(M139&gt;0,COUNTIFS($M$1:M139,M139),0)</f>
        <v>0</v>
      </c>
      <c r="O139">
        <f t="shared" si="5"/>
        <v>0</v>
      </c>
      <c r="P139">
        <v>1016139</v>
      </c>
      <c r="R139" t="str" cm="1">
        <f t="array" ref="R139">[1]!LKnum(P139:Q139)</f>
        <v>{1016139}</v>
      </c>
    </row>
    <row r="140" spans="1:18" x14ac:dyDescent="0.15">
      <c r="A140" t="s">
        <v>631</v>
      </c>
      <c r="B140">
        <v>3</v>
      </c>
      <c r="C140" t="s">
        <v>651</v>
      </c>
      <c r="E140">
        <v>12000</v>
      </c>
      <c r="F140">
        <f t="shared" si="4"/>
        <v>1560</v>
      </c>
      <c r="G140" t="s">
        <v>552</v>
      </c>
      <c r="I140">
        <v>140</v>
      </c>
      <c r="N140">
        <f>IF(M140&gt;0,COUNTIFS($M$1:M140,M140),0)</f>
        <v>0</v>
      </c>
      <c r="O140">
        <f t="shared" si="5"/>
        <v>0</v>
      </c>
      <c r="P140">
        <v>1016140</v>
      </c>
      <c r="R140" t="str" cm="1">
        <f t="array" ref="R140">[1]!LKnum(P140:Q140)</f>
        <v>{1016140}</v>
      </c>
    </row>
    <row r="141" spans="1:18" x14ac:dyDescent="0.15">
      <c r="A141" t="s">
        <v>631</v>
      </c>
      <c r="B141">
        <v>1</v>
      </c>
      <c r="C141" t="s">
        <v>655</v>
      </c>
      <c r="E141">
        <v>25300</v>
      </c>
      <c r="F141">
        <f t="shared" si="4"/>
        <v>25300</v>
      </c>
      <c r="G141" t="s">
        <v>615</v>
      </c>
      <c r="H141" t="s">
        <v>722</v>
      </c>
      <c r="I141">
        <v>141</v>
      </c>
      <c r="K141">
        <v>3</v>
      </c>
      <c r="L141" t="s">
        <v>723</v>
      </c>
      <c r="M141">
        <v>3000001</v>
      </c>
      <c r="N141">
        <f>IF(M141&gt;0,COUNTIFS($M$1:M141,M141),0)</f>
        <v>3</v>
      </c>
      <c r="O141">
        <f t="shared" si="5"/>
        <v>12</v>
      </c>
      <c r="P141">
        <v>1016141</v>
      </c>
      <c r="Q141">
        <v>3000001</v>
      </c>
      <c r="R141" t="str" cm="1">
        <f t="array" ref="R141">[1]!LKnum(P141:Q141)</f>
        <v>{1016141|3000001}</v>
      </c>
    </row>
    <row r="142" spans="1:18" x14ac:dyDescent="0.15">
      <c r="A142" t="s">
        <v>631</v>
      </c>
      <c r="B142">
        <v>2</v>
      </c>
      <c r="C142" t="s">
        <v>656</v>
      </c>
      <c r="E142">
        <v>31100</v>
      </c>
      <c r="F142">
        <f t="shared" si="4"/>
        <v>46650</v>
      </c>
      <c r="G142" t="s">
        <v>616</v>
      </c>
      <c r="H142" t="s">
        <v>724</v>
      </c>
      <c r="I142">
        <v>142</v>
      </c>
      <c r="K142">
        <v>3</v>
      </c>
      <c r="L142" t="s">
        <v>723</v>
      </c>
      <c r="M142">
        <v>3000004</v>
      </c>
      <c r="N142">
        <f>IF(M142&gt;0,COUNTIFS($M$1:M142,M142),0)</f>
        <v>3</v>
      </c>
      <c r="O142">
        <f t="shared" si="5"/>
        <v>12</v>
      </c>
      <c r="P142">
        <v>1016142</v>
      </c>
      <c r="Q142">
        <v>3000004</v>
      </c>
      <c r="R142" t="str" cm="1">
        <f t="array" ref="R142">[1]!LKnum(P142:Q142)</f>
        <v>{1016142|3000004}</v>
      </c>
    </row>
    <row r="143" spans="1:18" x14ac:dyDescent="0.15">
      <c r="A143" t="s">
        <v>631</v>
      </c>
      <c r="B143">
        <v>2</v>
      </c>
      <c r="C143" t="s">
        <v>656</v>
      </c>
      <c r="E143">
        <v>31100</v>
      </c>
      <c r="F143">
        <f t="shared" si="4"/>
        <v>46650</v>
      </c>
      <c r="G143" t="s">
        <v>616</v>
      </c>
      <c r="H143" t="s">
        <v>724</v>
      </c>
      <c r="I143">
        <v>143</v>
      </c>
      <c r="K143">
        <v>3</v>
      </c>
      <c r="L143" t="s">
        <v>723</v>
      </c>
      <c r="M143">
        <v>3000016</v>
      </c>
      <c r="N143">
        <f>IF(M143&gt;0,COUNTIFS($M$1:M143,M143),0)</f>
        <v>3</v>
      </c>
      <c r="O143">
        <f t="shared" si="5"/>
        <v>12</v>
      </c>
      <c r="P143">
        <v>1016143</v>
      </c>
      <c r="Q143">
        <v>3000016</v>
      </c>
      <c r="R143" t="str" cm="1">
        <f t="array" ref="R143">[1]!LKnum(P143:Q143)</f>
        <v>{1016143|3000016}</v>
      </c>
    </row>
    <row r="144" spans="1:18" x14ac:dyDescent="0.15">
      <c r="A144" t="s">
        <v>631</v>
      </c>
      <c r="B144">
        <v>2</v>
      </c>
      <c r="C144" t="s">
        <v>656</v>
      </c>
      <c r="E144">
        <v>31100</v>
      </c>
      <c r="F144">
        <f t="shared" si="4"/>
        <v>46650</v>
      </c>
      <c r="G144" t="s">
        <v>616</v>
      </c>
      <c r="H144" t="s">
        <v>724</v>
      </c>
      <c r="I144">
        <v>144</v>
      </c>
      <c r="K144">
        <v>3</v>
      </c>
      <c r="L144" t="s">
        <v>723</v>
      </c>
      <c r="M144">
        <v>3000022</v>
      </c>
      <c r="N144">
        <f>IF(M144&gt;0,COUNTIFS($M$1:M144,M144),0)</f>
        <v>3</v>
      </c>
      <c r="O144">
        <f t="shared" si="5"/>
        <v>12</v>
      </c>
      <c r="P144">
        <v>1016144</v>
      </c>
      <c r="Q144">
        <v>3000022</v>
      </c>
      <c r="R144" t="str" cm="1">
        <f t="array" ref="R144">[1]!LKnum(P144:Q144)</f>
        <v>{1016144|3000022}</v>
      </c>
    </row>
    <row r="145" spans="1:18" x14ac:dyDescent="0.15">
      <c r="A145" t="s">
        <v>631</v>
      </c>
      <c r="B145">
        <v>2</v>
      </c>
      <c r="C145" t="s">
        <v>656</v>
      </c>
      <c r="E145">
        <v>31100</v>
      </c>
      <c r="F145">
        <f t="shared" si="4"/>
        <v>46650</v>
      </c>
      <c r="G145" t="s">
        <v>616</v>
      </c>
      <c r="H145" t="s">
        <v>724</v>
      </c>
      <c r="I145">
        <v>145</v>
      </c>
      <c r="K145">
        <v>3</v>
      </c>
      <c r="L145" t="s">
        <v>723</v>
      </c>
      <c r="M145">
        <v>3000028</v>
      </c>
      <c r="N145">
        <f>IF(M145&gt;0,COUNTIFS($M$1:M145,M145),0)</f>
        <v>3</v>
      </c>
      <c r="O145">
        <f t="shared" si="5"/>
        <v>12</v>
      </c>
      <c r="P145">
        <v>1016145</v>
      </c>
      <c r="Q145">
        <v>3000028</v>
      </c>
      <c r="R145" t="str" cm="1">
        <f t="array" ref="R145">[1]!LKnum(P145:Q145)</f>
        <v>{1016145|3000028}</v>
      </c>
    </row>
    <row r="146" spans="1:18" x14ac:dyDescent="0.15">
      <c r="A146" t="s">
        <v>631</v>
      </c>
      <c r="B146">
        <v>1</v>
      </c>
      <c r="C146" t="s">
        <v>655</v>
      </c>
      <c r="E146">
        <v>25300</v>
      </c>
      <c r="F146">
        <f t="shared" si="4"/>
        <v>25300</v>
      </c>
      <c r="G146" t="s">
        <v>615</v>
      </c>
      <c r="H146" t="s">
        <v>722</v>
      </c>
      <c r="I146">
        <v>146</v>
      </c>
      <c r="K146">
        <v>3</v>
      </c>
      <c r="L146" t="s">
        <v>723</v>
      </c>
      <c r="M146">
        <v>3000031</v>
      </c>
      <c r="N146">
        <f>IF(M146&gt;0,COUNTIFS($M$1:M146,M146),0)</f>
        <v>3</v>
      </c>
      <c r="O146">
        <f t="shared" si="5"/>
        <v>12</v>
      </c>
      <c r="P146">
        <v>1016146</v>
      </c>
      <c r="Q146">
        <v>3000031</v>
      </c>
      <c r="R146" t="str" cm="1">
        <f t="array" ref="R146">[1]!LKnum(P146:Q146)</f>
        <v>{1016146|3000031}</v>
      </c>
    </row>
    <row r="147" spans="1:18" x14ac:dyDescent="0.15">
      <c r="A147" t="s">
        <v>631</v>
      </c>
      <c r="B147">
        <v>1</v>
      </c>
      <c r="C147" t="s">
        <v>655</v>
      </c>
      <c r="E147">
        <v>25300</v>
      </c>
      <c r="F147">
        <f t="shared" si="4"/>
        <v>25300</v>
      </c>
      <c r="G147" t="s">
        <v>615</v>
      </c>
      <c r="H147" t="s">
        <v>722</v>
      </c>
      <c r="I147">
        <v>147</v>
      </c>
      <c r="K147">
        <v>3</v>
      </c>
      <c r="L147" t="s">
        <v>723</v>
      </c>
      <c r="M147">
        <v>3000034</v>
      </c>
      <c r="N147">
        <f>IF(M147&gt;0,COUNTIFS($M$1:M147,M147),0)</f>
        <v>3</v>
      </c>
      <c r="O147">
        <f t="shared" si="5"/>
        <v>12</v>
      </c>
      <c r="P147">
        <v>1016147</v>
      </c>
      <c r="Q147">
        <v>3000034</v>
      </c>
      <c r="R147" t="str" cm="1">
        <f t="array" ref="R147">[1]!LKnum(P147:Q147)</f>
        <v>{1016147|3000034}</v>
      </c>
    </row>
    <row r="148" spans="1:18" x14ac:dyDescent="0.15">
      <c r="A148" t="s">
        <v>631</v>
      </c>
      <c r="B148">
        <v>1</v>
      </c>
      <c r="C148" t="s">
        <v>655</v>
      </c>
      <c r="E148">
        <v>25300</v>
      </c>
      <c r="F148">
        <f t="shared" si="4"/>
        <v>25300</v>
      </c>
      <c r="G148" t="s">
        <v>615</v>
      </c>
      <c r="H148" t="s">
        <v>722</v>
      </c>
      <c r="I148">
        <v>148</v>
      </c>
      <c r="K148">
        <v>3</v>
      </c>
      <c r="L148" t="s">
        <v>723</v>
      </c>
      <c r="M148">
        <v>3000037</v>
      </c>
      <c r="N148">
        <f>IF(M148&gt;0,COUNTIFS($M$1:M148,M148),0)</f>
        <v>3</v>
      </c>
      <c r="O148">
        <f t="shared" si="5"/>
        <v>12</v>
      </c>
      <c r="P148">
        <v>1016148</v>
      </c>
      <c r="Q148">
        <v>3000037</v>
      </c>
      <c r="R148" t="str" cm="1">
        <f t="array" ref="R148">[1]!LKnum(P148:Q148)</f>
        <v>{1016148|3000037}</v>
      </c>
    </row>
    <row r="149" spans="1:18" x14ac:dyDescent="0.15">
      <c r="A149" t="s">
        <v>631</v>
      </c>
      <c r="B149">
        <v>2</v>
      </c>
      <c r="C149" t="s">
        <v>657</v>
      </c>
      <c r="E149">
        <v>18900</v>
      </c>
      <c r="F149">
        <f t="shared" si="4"/>
        <v>28350</v>
      </c>
      <c r="G149" t="s">
        <v>557</v>
      </c>
      <c r="I149">
        <v>149</v>
      </c>
      <c r="M149">
        <v>3000040</v>
      </c>
      <c r="N149">
        <f>IF(M149&gt;0,COUNTIFS($M$1:M149,M149),0)</f>
        <v>3</v>
      </c>
      <c r="O149">
        <f t="shared" si="5"/>
        <v>6</v>
      </c>
      <c r="P149">
        <v>1016149</v>
      </c>
      <c r="Q149">
        <v>3000040</v>
      </c>
      <c r="R149" t="str" cm="1">
        <f t="array" ref="R149">[1]!LKnum(P149:Q149)</f>
        <v>{1016149|3000040}</v>
      </c>
    </row>
    <row r="150" spans="1:18" x14ac:dyDescent="0.15">
      <c r="A150" t="s">
        <v>631</v>
      </c>
      <c r="B150">
        <v>3</v>
      </c>
      <c r="C150" t="s">
        <v>658</v>
      </c>
      <c r="E150">
        <v>218500</v>
      </c>
      <c r="F150">
        <f t="shared" si="4"/>
        <v>28405</v>
      </c>
      <c r="G150" t="s">
        <v>617</v>
      </c>
      <c r="H150" t="s">
        <v>725</v>
      </c>
      <c r="I150">
        <v>150</v>
      </c>
      <c r="K150">
        <v>3</v>
      </c>
      <c r="L150" t="s">
        <v>723</v>
      </c>
      <c r="M150">
        <v>3000043</v>
      </c>
      <c r="N150">
        <f>IF(M150&gt;0,COUNTIFS($M$1:M150,M150),0)</f>
        <v>3</v>
      </c>
      <c r="O150">
        <f t="shared" si="5"/>
        <v>12</v>
      </c>
      <c r="P150">
        <v>1016150</v>
      </c>
      <c r="Q150">
        <v>3000043</v>
      </c>
      <c r="R150" t="str" cm="1">
        <f t="array" ref="R150">[1]!LKnum(P150:Q150)</f>
        <v>{1016150|3000043}</v>
      </c>
    </row>
    <row r="151" spans="1:18" x14ac:dyDescent="0.15">
      <c r="A151" t="s">
        <v>631</v>
      </c>
      <c r="B151">
        <v>3</v>
      </c>
      <c r="C151" t="s">
        <v>658</v>
      </c>
      <c r="E151">
        <v>218500</v>
      </c>
      <c r="F151">
        <f t="shared" si="4"/>
        <v>28405</v>
      </c>
      <c r="G151" t="s">
        <v>617</v>
      </c>
      <c r="H151" t="s">
        <v>725</v>
      </c>
      <c r="I151">
        <v>151</v>
      </c>
      <c r="K151">
        <v>3</v>
      </c>
      <c r="L151" t="s">
        <v>723</v>
      </c>
      <c r="M151">
        <v>3000046</v>
      </c>
      <c r="N151">
        <f>IF(M151&gt;0,COUNTIFS($M$1:M151,M151),0)</f>
        <v>3</v>
      </c>
      <c r="O151">
        <f t="shared" si="5"/>
        <v>12</v>
      </c>
      <c r="P151">
        <v>1016151</v>
      </c>
      <c r="Q151">
        <v>3000046</v>
      </c>
      <c r="R151" t="str" cm="1">
        <f t="array" ref="R151">[1]!LKnum(P151:Q151)</f>
        <v>{1016151|3000046}</v>
      </c>
    </row>
    <row r="152" spans="1:18" x14ac:dyDescent="0.15">
      <c r="A152" t="s">
        <v>631</v>
      </c>
      <c r="B152">
        <v>1</v>
      </c>
      <c r="C152" t="s">
        <v>659</v>
      </c>
      <c r="E152">
        <v>17600</v>
      </c>
      <c r="F152">
        <f t="shared" si="4"/>
        <v>17600</v>
      </c>
      <c r="G152" t="s">
        <v>558</v>
      </c>
      <c r="I152">
        <v>152</v>
      </c>
      <c r="M152">
        <v>3000049</v>
      </c>
      <c r="N152">
        <f>IF(M152&gt;0,COUNTIFS($M$1:M152,M152),0)</f>
        <v>3</v>
      </c>
      <c r="O152">
        <f t="shared" si="5"/>
        <v>6</v>
      </c>
      <c r="P152">
        <v>1016152</v>
      </c>
      <c r="Q152">
        <v>3000049</v>
      </c>
      <c r="R152" t="str" cm="1">
        <f t="array" ref="R152">[1]!LKnum(P152:Q152)</f>
        <v>{1016152|3000049}</v>
      </c>
    </row>
    <row r="153" spans="1:18" x14ac:dyDescent="0.15">
      <c r="A153" t="s">
        <v>631</v>
      </c>
      <c r="B153">
        <v>2</v>
      </c>
      <c r="C153" t="s">
        <v>660</v>
      </c>
      <c r="E153">
        <v>24300</v>
      </c>
      <c r="F153">
        <f t="shared" si="4"/>
        <v>36450</v>
      </c>
      <c r="G153" t="s">
        <v>618</v>
      </c>
      <c r="H153" t="s">
        <v>724</v>
      </c>
      <c r="I153">
        <v>153</v>
      </c>
      <c r="K153">
        <v>3</v>
      </c>
      <c r="L153" t="s">
        <v>723</v>
      </c>
      <c r="M153">
        <v>3000052</v>
      </c>
      <c r="N153">
        <f>IF(M153&gt;0,COUNTIFS($M$1:M153,M153),0)</f>
        <v>3</v>
      </c>
      <c r="O153">
        <f t="shared" si="5"/>
        <v>12</v>
      </c>
      <c r="P153">
        <v>1016153</v>
      </c>
      <c r="Q153">
        <v>3000052</v>
      </c>
      <c r="R153" t="str" cm="1">
        <f t="array" ref="R153">[1]!LKnum(P153:Q153)</f>
        <v>{1016153|3000052}</v>
      </c>
    </row>
    <row r="154" spans="1:18" x14ac:dyDescent="0.15">
      <c r="A154" t="s">
        <v>631</v>
      </c>
      <c r="B154">
        <v>2</v>
      </c>
      <c r="C154" t="s">
        <v>661</v>
      </c>
      <c r="E154">
        <v>21600</v>
      </c>
      <c r="F154">
        <f t="shared" si="4"/>
        <v>32400</v>
      </c>
      <c r="G154" t="s">
        <v>559</v>
      </c>
      <c r="I154">
        <v>154</v>
      </c>
      <c r="M154">
        <v>3000055</v>
      </c>
      <c r="N154">
        <f>IF(M154&gt;0,COUNTIFS($M$1:M154,M154),0)</f>
        <v>3</v>
      </c>
      <c r="O154">
        <f t="shared" si="5"/>
        <v>6</v>
      </c>
      <c r="P154">
        <v>1016154</v>
      </c>
      <c r="Q154">
        <v>3000055</v>
      </c>
      <c r="R154" t="str" cm="1">
        <f t="array" ref="R154">[1]!LKnum(P154:Q154)</f>
        <v>{1016154|3000055}</v>
      </c>
    </row>
    <row r="155" spans="1:18" x14ac:dyDescent="0.15">
      <c r="A155" t="s">
        <v>631</v>
      </c>
      <c r="B155">
        <v>1</v>
      </c>
      <c r="C155" t="s">
        <v>655</v>
      </c>
      <c r="E155">
        <v>25300</v>
      </c>
      <c r="F155">
        <f t="shared" si="4"/>
        <v>25300</v>
      </c>
      <c r="G155" t="s">
        <v>615</v>
      </c>
      <c r="H155" t="s">
        <v>722</v>
      </c>
      <c r="I155">
        <v>155</v>
      </c>
      <c r="K155">
        <v>3</v>
      </c>
      <c r="L155" t="s">
        <v>723</v>
      </c>
      <c r="M155">
        <v>3000058</v>
      </c>
      <c r="N155">
        <f>IF(M155&gt;0,COUNTIFS($M$1:M155,M155),0)</f>
        <v>3</v>
      </c>
      <c r="O155">
        <f t="shared" si="5"/>
        <v>12</v>
      </c>
      <c r="P155">
        <v>1016155</v>
      </c>
      <c r="Q155">
        <v>3000058</v>
      </c>
      <c r="R155" t="str" cm="1">
        <f t="array" ref="R155">[1]!LKnum(P155:Q155)</f>
        <v>{1016155|3000058}</v>
      </c>
    </row>
    <row r="156" spans="1:18" x14ac:dyDescent="0.15">
      <c r="A156" t="s">
        <v>631</v>
      </c>
      <c r="B156">
        <v>2</v>
      </c>
      <c r="C156" t="s">
        <v>656</v>
      </c>
      <c r="E156">
        <v>31100</v>
      </c>
      <c r="F156">
        <f t="shared" si="4"/>
        <v>46650</v>
      </c>
      <c r="G156" t="s">
        <v>616</v>
      </c>
      <c r="H156" t="s">
        <v>724</v>
      </c>
      <c r="I156">
        <v>156</v>
      </c>
      <c r="K156">
        <v>3</v>
      </c>
      <c r="L156" t="s">
        <v>723</v>
      </c>
      <c r="M156">
        <v>3000061</v>
      </c>
      <c r="N156">
        <f>IF(M156&gt;0,COUNTIFS($M$1:M156,M156),0)</f>
        <v>3</v>
      </c>
      <c r="O156">
        <f t="shared" si="5"/>
        <v>12</v>
      </c>
      <c r="P156">
        <v>1016156</v>
      </c>
      <c r="Q156">
        <v>3000061</v>
      </c>
      <c r="R156" t="str" cm="1">
        <f t="array" ref="R156">[1]!LKnum(P156:Q156)</f>
        <v>{1016156|3000061}</v>
      </c>
    </row>
    <row r="157" spans="1:18" x14ac:dyDescent="0.15">
      <c r="A157" t="s">
        <v>631</v>
      </c>
      <c r="B157">
        <v>2</v>
      </c>
      <c r="C157" t="s">
        <v>660</v>
      </c>
      <c r="E157">
        <v>24300</v>
      </c>
      <c r="F157">
        <f t="shared" si="4"/>
        <v>36450</v>
      </c>
      <c r="G157" t="s">
        <v>618</v>
      </c>
      <c r="H157" t="s">
        <v>724</v>
      </c>
      <c r="I157">
        <v>157</v>
      </c>
      <c r="K157">
        <v>3</v>
      </c>
      <c r="L157" t="s">
        <v>723</v>
      </c>
      <c r="M157">
        <v>3000064</v>
      </c>
      <c r="N157">
        <f>IF(M157&gt;0,COUNTIFS($M$1:M157,M157),0)</f>
        <v>3</v>
      </c>
      <c r="O157">
        <f t="shared" si="5"/>
        <v>12</v>
      </c>
      <c r="P157">
        <v>1016157</v>
      </c>
      <c r="Q157">
        <v>3000064</v>
      </c>
      <c r="R157" t="str" cm="1">
        <f t="array" ref="R157">[1]!LKnum(P157:Q157)</f>
        <v>{1016157|3000064}</v>
      </c>
    </row>
    <row r="158" spans="1:18" x14ac:dyDescent="0.15">
      <c r="A158" t="s">
        <v>631</v>
      </c>
      <c r="B158">
        <v>2</v>
      </c>
      <c r="C158" t="s">
        <v>660</v>
      </c>
      <c r="E158">
        <v>24300</v>
      </c>
      <c r="F158">
        <f t="shared" si="4"/>
        <v>36450</v>
      </c>
      <c r="G158" t="s">
        <v>618</v>
      </c>
      <c r="H158" t="s">
        <v>724</v>
      </c>
      <c r="I158">
        <v>158</v>
      </c>
      <c r="K158">
        <v>3</v>
      </c>
      <c r="L158" t="s">
        <v>723</v>
      </c>
      <c r="M158">
        <v>3000067</v>
      </c>
      <c r="N158">
        <f>IF(M158&gt;0,COUNTIFS($M$1:M158,M158),0)</f>
        <v>3</v>
      </c>
      <c r="O158">
        <f t="shared" si="5"/>
        <v>12</v>
      </c>
      <c r="P158">
        <v>1016158</v>
      </c>
      <c r="Q158">
        <v>3000067</v>
      </c>
      <c r="R158" t="str" cm="1">
        <f t="array" ref="R158">[1]!LKnum(P158:Q158)</f>
        <v>{1016158|3000067}</v>
      </c>
    </row>
    <row r="159" spans="1:18" x14ac:dyDescent="0.15">
      <c r="A159" t="s">
        <v>631</v>
      </c>
      <c r="B159">
        <v>2</v>
      </c>
      <c r="C159" t="s">
        <v>657</v>
      </c>
      <c r="E159">
        <v>18900</v>
      </c>
      <c r="F159">
        <f t="shared" si="4"/>
        <v>28350</v>
      </c>
      <c r="G159" t="s">
        <v>557</v>
      </c>
      <c r="I159">
        <v>159</v>
      </c>
      <c r="M159">
        <v>3000070</v>
      </c>
      <c r="N159">
        <f>IF(M159&gt;0,COUNTIFS($M$1:M159,M159),0)</f>
        <v>3</v>
      </c>
      <c r="O159">
        <f t="shared" si="5"/>
        <v>6</v>
      </c>
      <c r="P159">
        <v>1016159</v>
      </c>
      <c r="Q159">
        <v>3000070</v>
      </c>
      <c r="R159" t="str" cm="1">
        <f t="array" ref="R159">[1]!LKnum(P159:Q159)</f>
        <v>{1016159|3000070}</v>
      </c>
    </row>
    <row r="160" spans="1:18" x14ac:dyDescent="0.15">
      <c r="A160" t="s">
        <v>631</v>
      </c>
      <c r="B160">
        <v>3</v>
      </c>
      <c r="C160" t="s">
        <v>662</v>
      </c>
      <c r="E160">
        <v>114000</v>
      </c>
      <c r="F160">
        <f t="shared" si="4"/>
        <v>14820</v>
      </c>
      <c r="G160" t="s">
        <v>560</v>
      </c>
      <c r="I160">
        <v>160</v>
      </c>
      <c r="M160">
        <v>3000073</v>
      </c>
      <c r="N160">
        <f>IF(M160&gt;0,COUNTIFS($M$1:M160,M160),0)</f>
        <v>3</v>
      </c>
      <c r="O160">
        <f t="shared" si="5"/>
        <v>6</v>
      </c>
      <c r="P160">
        <v>1016160</v>
      </c>
      <c r="Q160">
        <v>3000073</v>
      </c>
      <c r="R160" t="str" cm="1">
        <f t="array" ref="R160">[1]!LKnum(P160:Q160)</f>
        <v>{1016160|3000073}</v>
      </c>
    </row>
    <row r="161" spans="1:18" x14ac:dyDescent="0.15">
      <c r="A161" t="s">
        <v>631</v>
      </c>
      <c r="B161">
        <v>1</v>
      </c>
      <c r="C161" t="s">
        <v>663</v>
      </c>
      <c r="E161">
        <v>19800</v>
      </c>
      <c r="F161">
        <f t="shared" si="4"/>
        <v>19800</v>
      </c>
      <c r="G161" t="s">
        <v>561</v>
      </c>
      <c r="I161">
        <v>161</v>
      </c>
      <c r="M161">
        <v>3000076</v>
      </c>
      <c r="N161">
        <f>IF(M161&gt;0,COUNTIFS($M$1:M161,M161),0)</f>
        <v>3</v>
      </c>
      <c r="O161">
        <f t="shared" si="5"/>
        <v>6</v>
      </c>
      <c r="P161">
        <v>1016161</v>
      </c>
      <c r="Q161">
        <v>3000076</v>
      </c>
      <c r="R161" t="str" cm="1">
        <f t="array" ref="R161">[1]!LKnum(P161:Q161)</f>
        <v>{1016161|3000076}</v>
      </c>
    </row>
    <row r="162" spans="1:18" x14ac:dyDescent="0.15">
      <c r="A162" t="s">
        <v>631</v>
      </c>
      <c r="B162">
        <v>3</v>
      </c>
      <c r="C162" t="s">
        <v>664</v>
      </c>
      <c r="E162">
        <v>85500</v>
      </c>
      <c r="F162">
        <f t="shared" si="4"/>
        <v>11115</v>
      </c>
      <c r="G162" t="s">
        <v>562</v>
      </c>
      <c r="I162">
        <v>162</v>
      </c>
      <c r="N162">
        <f>IF(M162&gt;0,COUNTIFS($M$1:M162,M162),0)</f>
        <v>0</v>
      </c>
      <c r="O162">
        <f t="shared" si="5"/>
        <v>0</v>
      </c>
      <c r="P162">
        <v>1016162</v>
      </c>
      <c r="R162" t="str" cm="1">
        <f t="array" ref="R162">[1]!LKnum(P162:Q162)</f>
        <v>{1016162}</v>
      </c>
    </row>
    <row r="163" spans="1:18" x14ac:dyDescent="0.15">
      <c r="A163" t="s">
        <v>631</v>
      </c>
      <c r="B163">
        <v>1</v>
      </c>
      <c r="C163" t="s">
        <v>665</v>
      </c>
      <c r="E163">
        <v>15400</v>
      </c>
      <c r="F163">
        <f t="shared" si="4"/>
        <v>15400</v>
      </c>
      <c r="G163" t="s">
        <v>563</v>
      </c>
      <c r="I163">
        <v>163</v>
      </c>
      <c r="N163">
        <f>IF(M163&gt;0,COUNTIFS($M$1:M163,M163),0)</f>
        <v>0</v>
      </c>
      <c r="O163">
        <f t="shared" si="5"/>
        <v>0</v>
      </c>
      <c r="P163">
        <v>1016163</v>
      </c>
      <c r="R163" t="str" cm="1">
        <f t="array" ref="R163">[1]!LKnum(P163:Q163)</f>
        <v>{1016163}</v>
      </c>
    </row>
    <row r="164" spans="1:18" x14ac:dyDescent="0.15">
      <c r="A164" t="s">
        <v>631</v>
      </c>
      <c r="B164">
        <v>3</v>
      </c>
      <c r="C164" t="s">
        <v>658</v>
      </c>
      <c r="E164">
        <v>218500</v>
      </c>
      <c r="F164">
        <f t="shared" si="4"/>
        <v>28405</v>
      </c>
      <c r="G164" t="s">
        <v>617</v>
      </c>
      <c r="H164" t="s">
        <v>725</v>
      </c>
      <c r="I164">
        <v>164</v>
      </c>
      <c r="K164">
        <v>3</v>
      </c>
      <c r="L164" t="s">
        <v>723</v>
      </c>
      <c r="N164">
        <f>IF(M164&gt;0,COUNTIFS($M$1:M164,M164),0)</f>
        <v>0</v>
      </c>
      <c r="O164">
        <f t="shared" si="5"/>
        <v>6</v>
      </c>
      <c r="P164">
        <v>1016164</v>
      </c>
      <c r="R164" t="str" cm="1">
        <f t="array" ref="R164">[1]!LKnum(P164:Q164)</f>
        <v>{1016164}</v>
      </c>
    </row>
    <row r="165" spans="1:18" x14ac:dyDescent="0.15">
      <c r="A165" t="s">
        <v>631</v>
      </c>
      <c r="B165">
        <v>2</v>
      </c>
      <c r="C165" t="s">
        <v>656</v>
      </c>
      <c r="E165">
        <v>31100</v>
      </c>
      <c r="F165">
        <f t="shared" si="4"/>
        <v>46650</v>
      </c>
      <c r="G165" t="s">
        <v>616</v>
      </c>
      <c r="H165" t="s">
        <v>724</v>
      </c>
      <c r="I165">
        <v>165</v>
      </c>
      <c r="K165">
        <v>3</v>
      </c>
      <c r="L165" t="s">
        <v>723</v>
      </c>
      <c r="N165">
        <f>IF(M165&gt;0,COUNTIFS($M$1:M165,M165),0)</f>
        <v>0</v>
      </c>
      <c r="O165">
        <f t="shared" si="5"/>
        <v>6</v>
      </c>
      <c r="P165">
        <v>1016165</v>
      </c>
      <c r="R165" t="str" cm="1">
        <f t="array" ref="R165">[1]!LKnum(P165:Q165)</f>
        <v>{1016165}</v>
      </c>
    </row>
    <row r="166" spans="1:18" x14ac:dyDescent="0.15">
      <c r="A166" t="s">
        <v>631</v>
      </c>
      <c r="B166">
        <v>2</v>
      </c>
      <c r="C166" t="s">
        <v>656</v>
      </c>
      <c r="E166">
        <v>31100</v>
      </c>
      <c r="F166">
        <f t="shared" si="4"/>
        <v>46650</v>
      </c>
      <c r="G166" t="s">
        <v>616</v>
      </c>
      <c r="H166" t="s">
        <v>724</v>
      </c>
      <c r="I166">
        <v>166</v>
      </c>
      <c r="K166">
        <v>3</v>
      </c>
      <c r="L166" t="s">
        <v>723</v>
      </c>
      <c r="N166">
        <f>IF(M166&gt;0,COUNTIFS($M$1:M166,M166),0)</f>
        <v>0</v>
      </c>
      <c r="O166">
        <f t="shared" si="5"/>
        <v>6</v>
      </c>
      <c r="P166">
        <v>1016166</v>
      </c>
      <c r="R166" t="str" cm="1">
        <f t="array" ref="R166">[1]!LKnum(P166:Q166)</f>
        <v>{1016166}</v>
      </c>
    </row>
    <row r="167" spans="1:18" x14ac:dyDescent="0.15">
      <c r="A167" t="s">
        <v>631</v>
      </c>
      <c r="B167">
        <v>1</v>
      </c>
      <c r="C167" t="s">
        <v>655</v>
      </c>
      <c r="E167">
        <v>25300</v>
      </c>
      <c r="F167">
        <f t="shared" si="4"/>
        <v>25300</v>
      </c>
      <c r="G167" t="s">
        <v>615</v>
      </c>
      <c r="H167" t="s">
        <v>722</v>
      </c>
      <c r="I167">
        <v>167</v>
      </c>
      <c r="K167">
        <v>3</v>
      </c>
      <c r="L167" t="s">
        <v>723</v>
      </c>
      <c r="N167">
        <f>IF(M167&gt;0,COUNTIFS($M$1:M167,M167),0)</f>
        <v>0</v>
      </c>
      <c r="O167">
        <f t="shared" si="5"/>
        <v>6</v>
      </c>
      <c r="P167">
        <v>1016167</v>
      </c>
      <c r="R167" t="str" cm="1">
        <f t="array" ref="R167">[1]!LKnum(P167:Q167)</f>
        <v>{1016167}</v>
      </c>
    </row>
    <row r="168" spans="1:18" x14ac:dyDescent="0.15">
      <c r="A168" t="s">
        <v>631</v>
      </c>
      <c r="B168">
        <v>2</v>
      </c>
      <c r="C168" t="s">
        <v>656</v>
      </c>
      <c r="E168">
        <v>31100</v>
      </c>
      <c r="F168">
        <f t="shared" si="4"/>
        <v>46650</v>
      </c>
      <c r="G168" t="s">
        <v>616</v>
      </c>
      <c r="H168" t="s">
        <v>724</v>
      </c>
      <c r="I168">
        <v>168</v>
      </c>
      <c r="K168">
        <v>3</v>
      </c>
      <c r="L168" t="s">
        <v>723</v>
      </c>
      <c r="N168">
        <f>IF(M168&gt;0,COUNTIFS($M$1:M168,M168),0)</f>
        <v>0</v>
      </c>
      <c r="O168">
        <f t="shared" si="5"/>
        <v>6</v>
      </c>
      <c r="P168">
        <v>1016168</v>
      </c>
      <c r="R168" t="str" cm="1">
        <f t="array" ref="R168">[1]!LKnum(P168:Q168)</f>
        <v>{1016168}</v>
      </c>
    </row>
    <row r="169" spans="1:18" x14ac:dyDescent="0.15">
      <c r="A169" t="s">
        <v>631</v>
      </c>
      <c r="B169">
        <v>3</v>
      </c>
      <c r="C169" t="s">
        <v>658</v>
      </c>
      <c r="E169">
        <v>218500</v>
      </c>
      <c r="F169">
        <f t="shared" si="4"/>
        <v>28405</v>
      </c>
      <c r="G169" t="s">
        <v>617</v>
      </c>
      <c r="H169" t="s">
        <v>725</v>
      </c>
      <c r="I169">
        <v>169</v>
      </c>
      <c r="K169">
        <v>3</v>
      </c>
      <c r="L169" t="s">
        <v>723</v>
      </c>
      <c r="N169">
        <f>IF(M169&gt;0,COUNTIFS($M$1:M169,M169),0)</f>
        <v>0</v>
      </c>
      <c r="O169">
        <f t="shared" si="5"/>
        <v>6</v>
      </c>
      <c r="P169">
        <v>1016169</v>
      </c>
      <c r="R169" t="str" cm="1">
        <f t="array" ref="R169">[1]!LKnum(P169:Q169)</f>
        <v>{1016169}</v>
      </c>
    </row>
    <row r="170" spans="1:18" x14ac:dyDescent="0.15">
      <c r="A170" t="s">
        <v>631</v>
      </c>
      <c r="B170">
        <v>1</v>
      </c>
      <c r="C170" t="s">
        <v>655</v>
      </c>
      <c r="E170">
        <v>25300</v>
      </c>
      <c r="F170">
        <f t="shared" si="4"/>
        <v>25300</v>
      </c>
      <c r="G170" t="s">
        <v>615</v>
      </c>
      <c r="H170" t="s">
        <v>722</v>
      </c>
      <c r="I170">
        <v>170</v>
      </c>
      <c r="K170">
        <v>3</v>
      </c>
      <c r="L170" t="s">
        <v>723</v>
      </c>
      <c r="N170">
        <f>IF(M170&gt;0,COUNTIFS($M$1:M170,M170),0)</f>
        <v>0</v>
      </c>
      <c r="O170">
        <f t="shared" si="5"/>
        <v>6</v>
      </c>
      <c r="P170">
        <v>1016170</v>
      </c>
      <c r="R170" t="str" cm="1">
        <f t="array" ref="R170">[1]!LKnum(P170:Q170)</f>
        <v>{1016170}</v>
      </c>
    </row>
    <row r="171" spans="1:18" x14ac:dyDescent="0.15">
      <c r="A171" t="s">
        <v>631</v>
      </c>
      <c r="B171">
        <v>2</v>
      </c>
      <c r="C171" t="s">
        <v>656</v>
      </c>
      <c r="E171">
        <v>31100</v>
      </c>
      <c r="F171">
        <f t="shared" si="4"/>
        <v>46650</v>
      </c>
      <c r="G171" t="s">
        <v>616</v>
      </c>
      <c r="H171" t="s">
        <v>724</v>
      </c>
      <c r="I171">
        <v>171</v>
      </c>
      <c r="K171">
        <v>3</v>
      </c>
      <c r="L171" t="s">
        <v>723</v>
      </c>
      <c r="N171">
        <f>IF(M171&gt;0,COUNTIFS($M$1:M171,M171),0)</f>
        <v>0</v>
      </c>
      <c r="O171">
        <f t="shared" si="5"/>
        <v>6</v>
      </c>
      <c r="P171">
        <v>1016171</v>
      </c>
      <c r="R171" t="str" cm="1">
        <f t="array" ref="R171">[1]!LKnum(P171:Q171)</f>
        <v>{1016171}</v>
      </c>
    </row>
    <row r="172" spans="1:18" x14ac:dyDescent="0.15">
      <c r="A172" t="s">
        <v>631</v>
      </c>
      <c r="B172">
        <v>2</v>
      </c>
      <c r="C172" t="s">
        <v>656</v>
      </c>
      <c r="E172">
        <v>31100</v>
      </c>
      <c r="F172">
        <f t="shared" si="4"/>
        <v>46650</v>
      </c>
      <c r="G172" t="s">
        <v>616</v>
      </c>
      <c r="H172" t="s">
        <v>724</v>
      </c>
      <c r="I172">
        <v>172</v>
      </c>
      <c r="K172">
        <v>3</v>
      </c>
      <c r="L172" t="s">
        <v>723</v>
      </c>
      <c r="N172">
        <f>IF(M172&gt;0,COUNTIFS($M$1:M172,M172),0)</f>
        <v>0</v>
      </c>
      <c r="O172">
        <f t="shared" si="5"/>
        <v>6</v>
      </c>
      <c r="P172">
        <v>1016172</v>
      </c>
      <c r="R172" t="str" cm="1">
        <f t="array" ref="R172">[1]!LKnum(P172:Q172)</f>
        <v>{1016172}</v>
      </c>
    </row>
    <row r="173" spans="1:18" x14ac:dyDescent="0.15">
      <c r="A173" t="s">
        <v>631</v>
      </c>
      <c r="B173">
        <v>1</v>
      </c>
      <c r="C173" t="s">
        <v>655</v>
      </c>
      <c r="E173">
        <v>25300</v>
      </c>
      <c r="F173">
        <f t="shared" si="4"/>
        <v>25300</v>
      </c>
      <c r="G173" t="s">
        <v>615</v>
      </c>
      <c r="H173" t="s">
        <v>722</v>
      </c>
      <c r="I173">
        <v>173</v>
      </c>
      <c r="K173">
        <v>3</v>
      </c>
      <c r="L173" t="s">
        <v>723</v>
      </c>
      <c r="N173">
        <f>IF(M173&gt;0,COUNTIFS($M$1:M173,M173),0)</f>
        <v>0</v>
      </c>
      <c r="O173">
        <f t="shared" si="5"/>
        <v>6</v>
      </c>
      <c r="P173">
        <v>1016173</v>
      </c>
      <c r="R173" t="str" cm="1">
        <f t="array" ref="R173">[1]!LKnum(P173:Q173)</f>
        <v>{1016173}</v>
      </c>
    </row>
    <row r="174" spans="1:18" x14ac:dyDescent="0.15">
      <c r="A174" t="s">
        <v>631</v>
      </c>
      <c r="B174">
        <v>1</v>
      </c>
      <c r="C174" t="s">
        <v>655</v>
      </c>
      <c r="E174">
        <v>25300</v>
      </c>
      <c r="F174">
        <f t="shared" si="4"/>
        <v>25300</v>
      </c>
      <c r="G174" t="s">
        <v>615</v>
      </c>
      <c r="H174" t="s">
        <v>722</v>
      </c>
      <c r="I174">
        <v>174</v>
      </c>
      <c r="K174">
        <v>3</v>
      </c>
      <c r="L174" t="s">
        <v>723</v>
      </c>
      <c r="N174">
        <f>IF(M174&gt;0,COUNTIFS($M$1:M174,M174),0)</f>
        <v>0</v>
      </c>
      <c r="O174">
        <f t="shared" si="5"/>
        <v>6</v>
      </c>
      <c r="P174">
        <v>1016174</v>
      </c>
      <c r="R174" t="str" cm="1">
        <f t="array" ref="R174">[1]!LKnum(P174:Q174)</f>
        <v>{1016174}</v>
      </c>
    </row>
    <row r="175" spans="1:18" x14ac:dyDescent="0.15">
      <c r="A175" t="s">
        <v>631</v>
      </c>
      <c r="B175">
        <v>1</v>
      </c>
      <c r="C175" t="s">
        <v>655</v>
      </c>
      <c r="E175">
        <v>25300</v>
      </c>
      <c r="F175">
        <f t="shared" si="4"/>
        <v>25300</v>
      </c>
      <c r="G175" t="s">
        <v>615</v>
      </c>
      <c r="H175" t="s">
        <v>722</v>
      </c>
      <c r="I175">
        <v>175</v>
      </c>
      <c r="K175">
        <v>3</v>
      </c>
      <c r="L175" t="s">
        <v>723</v>
      </c>
      <c r="N175">
        <f>IF(M175&gt;0,COUNTIFS($M$1:M175,M175),0)</f>
        <v>0</v>
      </c>
      <c r="O175">
        <f t="shared" si="5"/>
        <v>6</v>
      </c>
      <c r="P175">
        <v>1016175</v>
      </c>
      <c r="R175" t="str" cm="1">
        <f t="array" ref="R175">[1]!LKnum(P175:Q175)</f>
        <v>{1016175}</v>
      </c>
    </row>
    <row r="176" spans="1:18" x14ac:dyDescent="0.15">
      <c r="A176" t="s">
        <v>631</v>
      </c>
      <c r="B176">
        <v>3</v>
      </c>
      <c r="C176" t="s">
        <v>658</v>
      </c>
      <c r="E176">
        <v>218500</v>
      </c>
      <c r="F176">
        <f t="shared" si="4"/>
        <v>28405</v>
      </c>
      <c r="G176" t="s">
        <v>617</v>
      </c>
      <c r="H176" t="s">
        <v>725</v>
      </c>
      <c r="I176">
        <v>176</v>
      </c>
      <c r="K176">
        <v>3</v>
      </c>
      <c r="L176" t="s">
        <v>723</v>
      </c>
      <c r="N176">
        <f>IF(M176&gt;0,COUNTIFS($M$1:M176,M176),0)</f>
        <v>0</v>
      </c>
      <c r="O176">
        <f t="shared" si="5"/>
        <v>6</v>
      </c>
      <c r="P176">
        <v>1016176</v>
      </c>
      <c r="R176" t="str" cm="1">
        <f t="array" ref="R176">[1]!LKnum(P176:Q176)</f>
        <v>{1016176}</v>
      </c>
    </row>
    <row r="177" spans="1:18" x14ac:dyDescent="0.15">
      <c r="A177" t="s">
        <v>631</v>
      </c>
      <c r="B177">
        <v>1</v>
      </c>
      <c r="C177" t="s">
        <v>655</v>
      </c>
      <c r="E177">
        <v>25300</v>
      </c>
      <c r="F177">
        <f t="shared" si="4"/>
        <v>25300</v>
      </c>
      <c r="G177" t="s">
        <v>615</v>
      </c>
      <c r="H177" t="s">
        <v>722</v>
      </c>
      <c r="I177">
        <v>177</v>
      </c>
      <c r="K177">
        <v>3</v>
      </c>
      <c r="L177" t="s">
        <v>723</v>
      </c>
      <c r="N177">
        <f>IF(M177&gt;0,COUNTIFS($M$1:M177,M177),0)</f>
        <v>0</v>
      </c>
      <c r="O177">
        <f t="shared" si="5"/>
        <v>6</v>
      </c>
      <c r="P177">
        <v>1016177</v>
      </c>
      <c r="R177" t="str" cm="1">
        <f t="array" ref="R177">[1]!LKnum(P177:Q177)</f>
        <v>{1016177}</v>
      </c>
    </row>
    <row r="178" spans="1:18" x14ac:dyDescent="0.15">
      <c r="A178" t="s">
        <v>631</v>
      </c>
      <c r="B178">
        <v>2</v>
      </c>
      <c r="C178" t="s">
        <v>656</v>
      </c>
      <c r="E178">
        <v>31100</v>
      </c>
      <c r="F178">
        <f t="shared" si="4"/>
        <v>46650</v>
      </c>
      <c r="G178" t="s">
        <v>616</v>
      </c>
      <c r="H178" t="s">
        <v>724</v>
      </c>
      <c r="I178">
        <v>178</v>
      </c>
      <c r="K178">
        <v>3</v>
      </c>
      <c r="L178" t="s">
        <v>723</v>
      </c>
      <c r="N178">
        <f>IF(M178&gt;0,COUNTIFS($M$1:M178,M178),0)</f>
        <v>0</v>
      </c>
      <c r="O178">
        <f t="shared" si="5"/>
        <v>6</v>
      </c>
      <c r="P178">
        <v>1016178</v>
      </c>
      <c r="R178" t="str" cm="1">
        <f t="array" ref="R178">[1]!LKnum(P178:Q178)</f>
        <v>{1016178}</v>
      </c>
    </row>
    <row r="179" spans="1:18" x14ac:dyDescent="0.15">
      <c r="A179" t="s">
        <v>631</v>
      </c>
      <c r="B179">
        <v>1</v>
      </c>
      <c r="C179" t="s">
        <v>655</v>
      </c>
      <c r="E179">
        <v>25300</v>
      </c>
      <c r="F179">
        <f t="shared" si="4"/>
        <v>25300</v>
      </c>
      <c r="G179" t="s">
        <v>615</v>
      </c>
      <c r="H179" t="s">
        <v>722</v>
      </c>
      <c r="I179">
        <v>179</v>
      </c>
      <c r="K179">
        <v>3</v>
      </c>
      <c r="L179" t="s">
        <v>723</v>
      </c>
      <c r="N179">
        <f>IF(M179&gt;0,COUNTIFS($M$1:M179,M179),0)</f>
        <v>0</v>
      </c>
      <c r="O179">
        <f t="shared" si="5"/>
        <v>6</v>
      </c>
      <c r="P179">
        <v>1016179</v>
      </c>
      <c r="R179" t="str" cm="1">
        <f t="array" ref="R179">[1]!LKnum(P179:Q179)</f>
        <v>{1016179}</v>
      </c>
    </row>
    <row r="180" spans="1:18" x14ac:dyDescent="0.15">
      <c r="A180" t="s">
        <v>631</v>
      </c>
      <c r="B180">
        <v>1</v>
      </c>
      <c r="C180" t="s">
        <v>655</v>
      </c>
      <c r="E180">
        <v>25300</v>
      </c>
      <c r="F180">
        <f t="shared" si="4"/>
        <v>25300</v>
      </c>
      <c r="G180" t="s">
        <v>615</v>
      </c>
      <c r="H180" t="s">
        <v>722</v>
      </c>
      <c r="I180">
        <v>180</v>
      </c>
      <c r="K180">
        <v>3</v>
      </c>
      <c r="L180" t="s">
        <v>723</v>
      </c>
      <c r="N180">
        <f>IF(M180&gt;0,COUNTIFS($M$1:M180,M180),0)</f>
        <v>0</v>
      </c>
      <c r="O180">
        <f t="shared" si="5"/>
        <v>6</v>
      </c>
      <c r="P180">
        <v>1016180</v>
      </c>
      <c r="R180" t="str" cm="1">
        <f t="array" ref="R180">[1]!LKnum(P180:Q180)</f>
        <v>{1016180}</v>
      </c>
    </row>
    <row r="181" spans="1:18" x14ac:dyDescent="0.15">
      <c r="A181" t="s">
        <v>631</v>
      </c>
      <c r="B181">
        <v>1</v>
      </c>
      <c r="C181" t="s">
        <v>655</v>
      </c>
      <c r="E181">
        <v>25300</v>
      </c>
      <c r="F181">
        <f t="shared" si="4"/>
        <v>25300</v>
      </c>
      <c r="G181" t="s">
        <v>615</v>
      </c>
      <c r="H181" t="s">
        <v>722</v>
      </c>
      <c r="I181">
        <v>181</v>
      </c>
      <c r="K181">
        <v>3</v>
      </c>
      <c r="L181" t="s">
        <v>723</v>
      </c>
      <c r="N181">
        <f>IF(M181&gt;0,COUNTIFS($M$1:M181,M181),0)</f>
        <v>0</v>
      </c>
      <c r="O181">
        <f t="shared" si="5"/>
        <v>6</v>
      </c>
      <c r="P181">
        <v>1016181</v>
      </c>
      <c r="R181" t="str" cm="1">
        <f t="array" ref="R181">[1]!LKnum(P181:Q181)</f>
        <v>{1016181}</v>
      </c>
    </row>
    <row r="182" spans="1:18" x14ac:dyDescent="0.15">
      <c r="A182" t="s">
        <v>631</v>
      </c>
      <c r="B182">
        <v>1</v>
      </c>
      <c r="C182" t="s">
        <v>655</v>
      </c>
      <c r="E182">
        <v>25300</v>
      </c>
      <c r="F182">
        <f t="shared" si="4"/>
        <v>25300</v>
      </c>
      <c r="G182" t="s">
        <v>615</v>
      </c>
      <c r="H182" t="s">
        <v>722</v>
      </c>
      <c r="I182">
        <v>182</v>
      </c>
      <c r="K182">
        <v>3</v>
      </c>
      <c r="L182" t="s">
        <v>723</v>
      </c>
      <c r="N182">
        <f>IF(M182&gt;0,COUNTIFS($M$1:M182,M182),0)</f>
        <v>0</v>
      </c>
      <c r="O182">
        <f t="shared" si="5"/>
        <v>6</v>
      </c>
      <c r="P182">
        <v>1016182</v>
      </c>
      <c r="R182" t="str" cm="1">
        <f t="array" ref="R182">[1]!LKnum(P182:Q182)</f>
        <v>{1016182}</v>
      </c>
    </row>
    <row r="183" spans="1:18" x14ac:dyDescent="0.15">
      <c r="A183" t="s">
        <v>631</v>
      </c>
      <c r="B183">
        <v>1</v>
      </c>
      <c r="C183" t="s">
        <v>655</v>
      </c>
      <c r="E183">
        <v>25300</v>
      </c>
      <c r="F183">
        <f t="shared" si="4"/>
        <v>25300</v>
      </c>
      <c r="G183" t="s">
        <v>615</v>
      </c>
      <c r="H183" t="s">
        <v>722</v>
      </c>
      <c r="I183">
        <v>183</v>
      </c>
      <c r="K183">
        <v>3</v>
      </c>
      <c r="L183" t="s">
        <v>723</v>
      </c>
      <c r="N183">
        <f>IF(M183&gt;0,COUNTIFS($M$1:M183,M183),0)</f>
        <v>0</v>
      </c>
      <c r="O183">
        <f t="shared" si="5"/>
        <v>6</v>
      </c>
      <c r="P183">
        <v>1016183</v>
      </c>
      <c r="R183" t="str" cm="1">
        <f t="array" ref="R183">[1]!LKnum(P183:Q183)</f>
        <v>{1016183}</v>
      </c>
    </row>
    <row r="184" spans="1:18" x14ac:dyDescent="0.15">
      <c r="A184" t="s">
        <v>631</v>
      </c>
      <c r="B184">
        <v>1</v>
      </c>
      <c r="C184" t="s">
        <v>663</v>
      </c>
      <c r="E184">
        <v>19800</v>
      </c>
      <c r="F184">
        <f t="shared" si="4"/>
        <v>19800</v>
      </c>
      <c r="G184" t="s">
        <v>561</v>
      </c>
      <c r="I184">
        <v>184</v>
      </c>
      <c r="N184">
        <f>IF(M184&gt;0,COUNTIFS($M$1:M184,M184),0)</f>
        <v>0</v>
      </c>
      <c r="O184">
        <f t="shared" si="5"/>
        <v>0</v>
      </c>
      <c r="P184">
        <v>1016184</v>
      </c>
      <c r="R184" t="str" cm="1">
        <f t="array" ref="R184">[1]!LKnum(P184:Q184)</f>
        <v>{1016184}</v>
      </c>
    </row>
    <row r="185" spans="1:18" x14ac:dyDescent="0.15">
      <c r="A185" t="s">
        <v>631</v>
      </c>
      <c r="B185">
        <v>1</v>
      </c>
      <c r="C185" t="s">
        <v>666</v>
      </c>
      <c r="E185">
        <v>24200</v>
      </c>
      <c r="F185">
        <f t="shared" si="4"/>
        <v>24200</v>
      </c>
      <c r="G185" t="s">
        <v>564</v>
      </c>
      <c r="I185">
        <v>185</v>
      </c>
      <c r="N185">
        <f>IF(M185&gt;0,COUNTIFS($M$1:M185,M185),0)</f>
        <v>0</v>
      </c>
      <c r="O185">
        <f t="shared" si="5"/>
        <v>0</v>
      </c>
      <c r="P185">
        <v>1016185</v>
      </c>
      <c r="R185" t="str" cm="1">
        <f t="array" ref="R185">[1]!LKnum(P185:Q185)</f>
        <v>{1016185}</v>
      </c>
    </row>
    <row r="186" spans="1:18" x14ac:dyDescent="0.15">
      <c r="A186" t="s">
        <v>631</v>
      </c>
      <c r="B186">
        <v>2</v>
      </c>
      <c r="C186" t="s">
        <v>667</v>
      </c>
      <c r="E186">
        <v>24300</v>
      </c>
      <c r="F186">
        <f t="shared" si="4"/>
        <v>36450</v>
      </c>
      <c r="G186" t="s">
        <v>565</v>
      </c>
      <c r="I186">
        <v>186</v>
      </c>
      <c r="N186">
        <f>IF(M186&gt;0,COUNTIFS($M$1:M186,M186),0)</f>
        <v>0</v>
      </c>
      <c r="O186">
        <f t="shared" si="5"/>
        <v>0</v>
      </c>
      <c r="P186">
        <v>1016186</v>
      </c>
      <c r="R186" t="str" cm="1">
        <f t="array" ref="R186">[1]!LKnum(P186:Q186)</f>
        <v>{1016186}</v>
      </c>
    </row>
    <row r="187" spans="1:18" x14ac:dyDescent="0.15">
      <c r="A187" t="s">
        <v>631</v>
      </c>
      <c r="B187">
        <v>2</v>
      </c>
      <c r="C187" t="s">
        <v>661</v>
      </c>
      <c r="E187">
        <v>21600</v>
      </c>
      <c r="F187">
        <f t="shared" si="4"/>
        <v>32400</v>
      </c>
      <c r="G187" t="s">
        <v>559</v>
      </c>
      <c r="I187">
        <v>187</v>
      </c>
      <c r="N187">
        <f>IF(M187&gt;0,COUNTIFS($M$1:M187,M187),0)</f>
        <v>0</v>
      </c>
      <c r="O187">
        <f t="shared" si="5"/>
        <v>0</v>
      </c>
      <c r="P187">
        <v>1016187</v>
      </c>
      <c r="R187" t="str" cm="1">
        <f t="array" ref="R187">[1]!LKnum(P187:Q187)</f>
        <v>{1016187}</v>
      </c>
    </row>
    <row r="188" spans="1:18" x14ac:dyDescent="0.15">
      <c r="A188" t="s">
        <v>631</v>
      </c>
      <c r="B188">
        <v>2</v>
      </c>
      <c r="C188" t="s">
        <v>668</v>
      </c>
      <c r="E188">
        <v>12200</v>
      </c>
      <c r="F188">
        <f t="shared" si="4"/>
        <v>18300</v>
      </c>
      <c r="G188" t="s">
        <v>566</v>
      </c>
      <c r="I188">
        <v>188</v>
      </c>
      <c r="N188">
        <f>IF(M188&gt;0,COUNTIFS($M$1:M188,M188),0)</f>
        <v>0</v>
      </c>
      <c r="O188">
        <f t="shared" si="5"/>
        <v>0</v>
      </c>
      <c r="P188">
        <v>1016188</v>
      </c>
      <c r="R188" t="str" cm="1">
        <f t="array" ref="R188">[1]!LKnum(P188:Q188)</f>
        <v>{1016188}</v>
      </c>
    </row>
    <row r="189" spans="1:18" x14ac:dyDescent="0.15">
      <c r="A189" t="s">
        <v>631</v>
      </c>
      <c r="B189">
        <v>2</v>
      </c>
      <c r="C189" t="s">
        <v>669</v>
      </c>
      <c r="E189">
        <v>16200</v>
      </c>
      <c r="F189">
        <f t="shared" si="4"/>
        <v>24300</v>
      </c>
      <c r="G189" t="s">
        <v>567</v>
      </c>
      <c r="I189">
        <v>189</v>
      </c>
      <c r="N189">
        <f>IF(M189&gt;0,COUNTIFS($M$1:M189,M189),0)</f>
        <v>0</v>
      </c>
      <c r="O189">
        <f t="shared" si="5"/>
        <v>0</v>
      </c>
      <c r="P189">
        <v>1016189</v>
      </c>
      <c r="R189" t="str" cm="1">
        <f t="array" ref="R189">[1]!LKnum(P189:Q189)</f>
        <v>{1016189}</v>
      </c>
    </row>
    <row r="190" spans="1:18" x14ac:dyDescent="0.15">
      <c r="A190" t="s">
        <v>631</v>
      </c>
      <c r="B190">
        <v>2</v>
      </c>
      <c r="C190" t="s">
        <v>657</v>
      </c>
      <c r="E190">
        <v>18900</v>
      </c>
      <c r="F190">
        <f t="shared" si="4"/>
        <v>28350</v>
      </c>
      <c r="G190" t="s">
        <v>557</v>
      </c>
      <c r="I190">
        <v>190</v>
      </c>
      <c r="N190">
        <f>IF(M190&gt;0,COUNTIFS($M$1:M190,M190),0)</f>
        <v>0</v>
      </c>
      <c r="O190">
        <f t="shared" si="5"/>
        <v>0</v>
      </c>
      <c r="P190">
        <v>1016190</v>
      </c>
      <c r="R190" t="str" cm="1">
        <f t="array" ref="R190">[1]!LKnum(P190:Q190)</f>
        <v>{1016190}</v>
      </c>
    </row>
    <row r="191" spans="1:18" x14ac:dyDescent="0.15">
      <c r="A191" t="s">
        <v>631</v>
      </c>
      <c r="B191">
        <v>3</v>
      </c>
      <c r="C191" t="s">
        <v>664</v>
      </c>
      <c r="E191">
        <v>85500</v>
      </c>
      <c r="F191">
        <f t="shared" si="4"/>
        <v>11115</v>
      </c>
      <c r="G191" t="s">
        <v>562</v>
      </c>
      <c r="I191">
        <v>191</v>
      </c>
      <c r="N191">
        <f>IF(M191&gt;0,COUNTIFS($M$1:M191,M191),0)</f>
        <v>0</v>
      </c>
      <c r="O191">
        <f t="shared" si="5"/>
        <v>0</v>
      </c>
      <c r="P191">
        <v>1016191</v>
      </c>
      <c r="R191" t="str" cm="1">
        <f t="array" ref="R191">[1]!LKnum(P191:Q191)</f>
        <v>{1016191}</v>
      </c>
    </row>
    <row r="192" spans="1:18" x14ac:dyDescent="0.15">
      <c r="A192" t="s">
        <v>631</v>
      </c>
      <c r="B192">
        <v>2</v>
      </c>
      <c r="C192" t="s">
        <v>669</v>
      </c>
      <c r="E192">
        <v>16200</v>
      </c>
      <c r="F192">
        <f t="shared" si="4"/>
        <v>24300</v>
      </c>
      <c r="G192" t="s">
        <v>567</v>
      </c>
      <c r="I192">
        <v>192</v>
      </c>
      <c r="N192">
        <f>IF(M192&gt;0,COUNTIFS($M$1:M192,M192),0)</f>
        <v>0</v>
      </c>
      <c r="O192">
        <f t="shared" si="5"/>
        <v>0</v>
      </c>
      <c r="P192">
        <v>1016192</v>
      </c>
      <c r="R192" t="str" cm="1">
        <f t="array" ref="R192">[1]!LKnum(P192:Q192)</f>
        <v>{1016192}</v>
      </c>
    </row>
    <row r="193" spans="1:18" x14ac:dyDescent="0.15">
      <c r="A193" t="s">
        <v>631</v>
      </c>
      <c r="B193">
        <v>2</v>
      </c>
      <c r="C193" t="s">
        <v>657</v>
      </c>
      <c r="E193">
        <v>18900</v>
      </c>
      <c r="F193">
        <f t="shared" si="4"/>
        <v>28350</v>
      </c>
      <c r="G193" t="s">
        <v>557</v>
      </c>
      <c r="I193">
        <v>193</v>
      </c>
      <c r="N193">
        <f>IF(M193&gt;0,COUNTIFS($M$1:M193,M193),0)</f>
        <v>0</v>
      </c>
      <c r="O193">
        <f t="shared" si="5"/>
        <v>0</v>
      </c>
      <c r="P193">
        <v>1016193</v>
      </c>
      <c r="R193" t="str" cm="1">
        <f t="array" ref="R193">[1]!LKnum(P193:Q193)</f>
        <v>{1016193}</v>
      </c>
    </row>
    <row r="194" spans="1:18" x14ac:dyDescent="0.15">
      <c r="A194" t="s">
        <v>631</v>
      </c>
      <c r="B194">
        <v>2</v>
      </c>
      <c r="C194" t="s">
        <v>668</v>
      </c>
      <c r="E194">
        <v>12200</v>
      </c>
      <c r="F194">
        <f t="shared" ref="F194:F257" si="6">VLOOKUP(B194,$S$3:$T$5,2,0)*E194</f>
        <v>18300</v>
      </c>
      <c r="G194" t="s">
        <v>566</v>
      </c>
      <c r="I194">
        <v>194</v>
      </c>
      <c r="N194">
        <f>IF(M194&gt;0,COUNTIFS($M$1:M194,M194),0)</f>
        <v>0</v>
      </c>
      <c r="O194">
        <f t="shared" ref="O194:O257" si="7">(K194+N194)*2</f>
        <v>0</v>
      </c>
      <c r="P194">
        <v>1016194</v>
      </c>
      <c r="R194" t="str" cm="1">
        <f t="array" ref="R194">[1]!LKnum(P194:Q194)</f>
        <v>{1016194}</v>
      </c>
    </row>
    <row r="195" spans="1:18" x14ac:dyDescent="0.15">
      <c r="A195" t="s">
        <v>631</v>
      </c>
      <c r="B195">
        <v>2</v>
      </c>
      <c r="C195" t="s">
        <v>657</v>
      </c>
      <c r="E195">
        <v>18900</v>
      </c>
      <c r="F195">
        <f t="shared" si="6"/>
        <v>28350</v>
      </c>
      <c r="G195" t="s">
        <v>557</v>
      </c>
      <c r="I195">
        <v>195</v>
      </c>
      <c r="N195">
        <f>IF(M195&gt;0,COUNTIFS($M$1:M195,M195),0)</f>
        <v>0</v>
      </c>
      <c r="O195">
        <f t="shared" si="7"/>
        <v>0</v>
      </c>
      <c r="P195">
        <v>1016195</v>
      </c>
      <c r="R195" t="str" cm="1">
        <f t="array" ref="R195">[1]!LKnum(P195:Q195)</f>
        <v>{1016195}</v>
      </c>
    </row>
    <row r="196" spans="1:18" x14ac:dyDescent="0.15">
      <c r="A196" t="s">
        <v>631</v>
      </c>
      <c r="B196">
        <v>2</v>
      </c>
      <c r="C196" t="s">
        <v>669</v>
      </c>
      <c r="E196">
        <v>16200</v>
      </c>
      <c r="F196">
        <f t="shared" si="6"/>
        <v>24300</v>
      </c>
      <c r="G196" t="s">
        <v>567</v>
      </c>
      <c r="I196">
        <v>196</v>
      </c>
      <c r="N196">
        <f>IF(M196&gt;0,COUNTIFS($M$1:M196,M196),0)</f>
        <v>0</v>
      </c>
      <c r="O196">
        <f t="shared" si="7"/>
        <v>0</v>
      </c>
      <c r="P196">
        <v>1016196</v>
      </c>
      <c r="R196" t="str" cm="1">
        <f t="array" ref="R196">[1]!LKnum(P196:Q196)</f>
        <v>{1016196}</v>
      </c>
    </row>
    <row r="197" spans="1:18" x14ac:dyDescent="0.15">
      <c r="A197" t="s">
        <v>631</v>
      </c>
      <c r="B197">
        <v>3</v>
      </c>
      <c r="C197" t="s">
        <v>664</v>
      </c>
      <c r="E197">
        <v>85500</v>
      </c>
      <c r="F197">
        <f t="shared" si="6"/>
        <v>11115</v>
      </c>
      <c r="G197" t="s">
        <v>562</v>
      </c>
      <c r="I197">
        <v>197</v>
      </c>
      <c r="N197">
        <f>IF(M197&gt;0,COUNTIFS($M$1:M197,M197),0)</f>
        <v>0</v>
      </c>
      <c r="O197">
        <f t="shared" si="7"/>
        <v>0</v>
      </c>
      <c r="P197">
        <v>1016197</v>
      </c>
      <c r="R197" t="str" cm="1">
        <f t="array" ref="R197">[1]!LKnum(P197:Q197)</f>
        <v>{1016197}</v>
      </c>
    </row>
    <row r="198" spans="1:18" x14ac:dyDescent="0.15">
      <c r="A198" t="s">
        <v>631</v>
      </c>
      <c r="B198">
        <v>1</v>
      </c>
      <c r="C198" t="s">
        <v>670</v>
      </c>
      <c r="E198">
        <v>13200</v>
      </c>
      <c r="F198">
        <f t="shared" si="6"/>
        <v>13200</v>
      </c>
      <c r="G198" t="s">
        <v>568</v>
      </c>
      <c r="I198">
        <v>198</v>
      </c>
      <c r="N198">
        <f>IF(M198&gt;0,COUNTIFS($M$1:M198,M198),0)</f>
        <v>0</v>
      </c>
      <c r="O198">
        <f t="shared" si="7"/>
        <v>0</v>
      </c>
      <c r="P198">
        <v>1016198</v>
      </c>
      <c r="R198" t="str" cm="1">
        <f t="array" ref="R198">[1]!LKnum(P198:Q198)</f>
        <v>{1016198}</v>
      </c>
    </row>
    <row r="199" spans="1:18" x14ac:dyDescent="0.15">
      <c r="A199" t="s">
        <v>631</v>
      </c>
      <c r="B199">
        <v>2</v>
      </c>
      <c r="C199" t="s">
        <v>669</v>
      </c>
      <c r="E199">
        <v>16200</v>
      </c>
      <c r="F199">
        <f t="shared" si="6"/>
        <v>24300</v>
      </c>
      <c r="G199" t="s">
        <v>567</v>
      </c>
      <c r="I199">
        <v>199</v>
      </c>
      <c r="N199">
        <f>IF(M199&gt;0,COUNTIFS($M$1:M199,M199),0)</f>
        <v>0</v>
      </c>
      <c r="O199">
        <f t="shared" si="7"/>
        <v>0</v>
      </c>
      <c r="P199">
        <v>1016199</v>
      </c>
      <c r="R199" t="str" cm="1">
        <f t="array" ref="R199">[1]!LKnum(P199:Q199)</f>
        <v>{1016199}</v>
      </c>
    </row>
    <row r="200" spans="1:18" x14ac:dyDescent="0.15">
      <c r="A200" t="s">
        <v>631</v>
      </c>
      <c r="B200">
        <v>1</v>
      </c>
      <c r="C200" t="s">
        <v>670</v>
      </c>
      <c r="E200">
        <v>13200</v>
      </c>
      <c r="F200">
        <f t="shared" si="6"/>
        <v>13200</v>
      </c>
      <c r="G200" t="s">
        <v>568</v>
      </c>
      <c r="I200">
        <v>200</v>
      </c>
      <c r="N200">
        <f>IF(M200&gt;0,COUNTIFS($M$1:M200,M200),0)</f>
        <v>0</v>
      </c>
      <c r="O200">
        <f t="shared" si="7"/>
        <v>0</v>
      </c>
      <c r="P200">
        <v>1016200</v>
      </c>
      <c r="R200" t="str" cm="1">
        <f t="array" ref="R200">[1]!LKnum(P200:Q200)</f>
        <v>{1016200}</v>
      </c>
    </row>
    <row r="201" spans="1:18" x14ac:dyDescent="0.15">
      <c r="A201" t="s">
        <v>631</v>
      </c>
      <c r="B201">
        <v>2</v>
      </c>
      <c r="C201" t="s">
        <v>657</v>
      </c>
      <c r="E201">
        <v>18900</v>
      </c>
      <c r="F201">
        <f t="shared" si="6"/>
        <v>28350</v>
      </c>
      <c r="G201" t="s">
        <v>557</v>
      </c>
      <c r="I201">
        <v>201</v>
      </c>
      <c r="N201">
        <f>IF(M201&gt;0,COUNTIFS($M$1:M201,M201),0)</f>
        <v>0</v>
      </c>
      <c r="O201">
        <f t="shared" si="7"/>
        <v>0</v>
      </c>
      <c r="P201">
        <v>1016201</v>
      </c>
      <c r="R201" t="str" cm="1">
        <f t="array" ref="R201">[1]!LKnum(P201:Q201)</f>
        <v>{1016201}</v>
      </c>
    </row>
    <row r="202" spans="1:18" x14ac:dyDescent="0.15">
      <c r="A202" t="s">
        <v>631</v>
      </c>
      <c r="B202">
        <v>1</v>
      </c>
      <c r="C202" t="s">
        <v>670</v>
      </c>
      <c r="E202">
        <v>13200</v>
      </c>
      <c r="F202">
        <f t="shared" si="6"/>
        <v>13200</v>
      </c>
      <c r="G202" t="s">
        <v>568</v>
      </c>
      <c r="I202">
        <v>202</v>
      </c>
      <c r="N202">
        <f>IF(M202&gt;0,COUNTIFS($M$1:M202,M202),0)</f>
        <v>0</v>
      </c>
      <c r="O202">
        <f t="shared" si="7"/>
        <v>0</v>
      </c>
      <c r="P202">
        <v>1016202</v>
      </c>
      <c r="R202" t="str" cm="1">
        <f t="array" ref="R202">[1]!LKnum(P202:Q202)</f>
        <v>{1016202}</v>
      </c>
    </row>
    <row r="203" spans="1:18" x14ac:dyDescent="0.15">
      <c r="A203" t="s">
        <v>631</v>
      </c>
      <c r="B203">
        <v>2</v>
      </c>
      <c r="C203" t="s">
        <v>669</v>
      </c>
      <c r="E203">
        <v>16200</v>
      </c>
      <c r="F203">
        <f t="shared" si="6"/>
        <v>24300</v>
      </c>
      <c r="G203" t="s">
        <v>567</v>
      </c>
      <c r="I203">
        <v>203</v>
      </c>
      <c r="N203">
        <f>IF(M203&gt;0,COUNTIFS($M$1:M203,M203),0)</f>
        <v>0</v>
      </c>
      <c r="O203">
        <f t="shared" si="7"/>
        <v>0</v>
      </c>
      <c r="P203">
        <v>1016203</v>
      </c>
      <c r="R203" t="str" cm="1">
        <f t="array" ref="R203">[1]!LKnum(P203:Q203)</f>
        <v>{1016203}</v>
      </c>
    </row>
    <row r="204" spans="1:18" x14ac:dyDescent="0.15">
      <c r="A204" t="s">
        <v>631</v>
      </c>
      <c r="B204">
        <v>2</v>
      </c>
      <c r="C204" t="s">
        <v>668</v>
      </c>
      <c r="E204">
        <v>12200</v>
      </c>
      <c r="F204">
        <f t="shared" si="6"/>
        <v>18300</v>
      </c>
      <c r="G204" t="s">
        <v>566</v>
      </c>
      <c r="I204">
        <v>204</v>
      </c>
      <c r="N204">
        <f>IF(M204&gt;0,COUNTIFS($M$1:M204,M204),0)</f>
        <v>0</v>
      </c>
      <c r="O204">
        <f t="shared" si="7"/>
        <v>0</v>
      </c>
      <c r="P204">
        <v>1016204</v>
      </c>
      <c r="R204" t="str" cm="1">
        <f t="array" ref="R204">[1]!LKnum(P204:Q204)</f>
        <v>{1016204}</v>
      </c>
    </row>
    <row r="205" spans="1:18" x14ac:dyDescent="0.15">
      <c r="A205" t="s">
        <v>631</v>
      </c>
      <c r="B205">
        <v>2</v>
      </c>
      <c r="C205" t="s">
        <v>669</v>
      </c>
      <c r="E205">
        <v>16200</v>
      </c>
      <c r="F205">
        <f t="shared" si="6"/>
        <v>24300</v>
      </c>
      <c r="G205" t="s">
        <v>567</v>
      </c>
      <c r="I205">
        <v>205</v>
      </c>
      <c r="N205">
        <f>IF(M205&gt;0,COUNTIFS($M$1:M205,M205),0)</f>
        <v>0</v>
      </c>
      <c r="O205">
        <f t="shared" si="7"/>
        <v>0</v>
      </c>
      <c r="P205">
        <v>1016205</v>
      </c>
      <c r="R205" t="str" cm="1">
        <f t="array" ref="R205">[1]!LKnum(P205:Q205)</f>
        <v>{1016205}</v>
      </c>
    </row>
    <row r="206" spans="1:18" x14ac:dyDescent="0.15">
      <c r="A206" t="s">
        <v>631</v>
      </c>
      <c r="B206">
        <v>3</v>
      </c>
      <c r="C206" t="s">
        <v>662</v>
      </c>
      <c r="E206">
        <v>114000</v>
      </c>
      <c r="F206">
        <f t="shared" si="6"/>
        <v>14820</v>
      </c>
      <c r="G206" t="s">
        <v>560</v>
      </c>
      <c r="I206">
        <v>206</v>
      </c>
      <c r="N206">
        <f>IF(M206&gt;0,COUNTIFS($M$1:M206,M206),0)</f>
        <v>0</v>
      </c>
      <c r="O206">
        <f t="shared" si="7"/>
        <v>0</v>
      </c>
      <c r="P206">
        <v>1016206</v>
      </c>
      <c r="R206" t="str" cm="1">
        <f t="array" ref="R206">[1]!LKnum(P206:Q206)</f>
        <v>{1016206}</v>
      </c>
    </row>
    <row r="207" spans="1:18" x14ac:dyDescent="0.15">
      <c r="A207" t="s">
        <v>631</v>
      </c>
      <c r="B207">
        <v>1</v>
      </c>
      <c r="C207" t="s">
        <v>670</v>
      </c>
      <c r="E207">
        <v>13200</v>
      </c>
      <c r="F207">
        <f t="shared" si="6"/>
        <v>13200</v>
      </c>
      <c r="G207" t="s">
        <v>568</v>
      </c>
      <c r="I207">
        <v>207</v>
      </c>
      <c r="N207">
        <f>IF(M207&gt;0,COUNTIFS($M$1:M207,M207),0)</f>
        <v>0</v>
      </c>
      <c r="O207">
        <f t="shared" si="7"/>
        <v>0</v>
      </c>
      <c r="P207">
        <v>1016207</v>
      </c>
      <c r="R207" t="str" cm="1">
        <f t="array" ref="R207">[1]!LKnum(P207:Q207)</f>
        <v>{1016207}</v>
      </c>
    </row>
    <row r="208" spans="1:18" x14ac:dyDescent="0.15">
      <c r="A208" t="s">
        <v>631</v>
      </c>
      <c r="B208">
        <v>1</v>
      </c>
      <c r="C208" t="s">
        <v>671</v>
      </c>
      <c r="E208">
        <v>9900</v>
      </c>
      <c r="F208">
        <f t="shared" si="6"/>
        <v>9900</v>
      </c>
      <c r="G208" t="s">
        <v>569</v>
      </c>
      <c r="I208">
        <v>208</v>
      </c>
      <c r="N208">
        <f>IF(M208&gt;0,COUNTIFS($M$1:M208,M208),0)</f>
        <v>0</v>
      </c>
      <c r="O208">
        <f t="shared" si="7"/>
        <v>0</v>
      </c>
      <c r="P208">
        <v>1016208</v>
      </c>
      <c r="R208" t="str" cm="1">
        <f t="array" ref="R208">[1]!LKnum(P208:Q208)</f>
        <v>{1016208}</v>
      </c>
    </row>
    <row r="209" spans="1:18" x14ac:dyDescent="0.15">
      <c r="A209" t="s">
        <v>631</v>
      </c>
      <c r="B209">
        <v>2</v>
      </c>
      <c r="C209" t="s">
        <v>668</v>
      </c>
      <c r="E209">
        <v>12200</v>
      </c>
      <c r="F209">
        <f t="shared" si="6"/>
        <v>18300</v>
      </c>
      <c r="G209" t="s">
        <v>566</v>
      </c>
      <c r="I209">
        <v>209</v>
      </c>
      <c r="N209">
        <f>IF(M209&gt;0,COUNTIFS($M$1:M209,M209),0)</f>
        <v>0</v>
      </c>
      <c r="O209">
        <f t="shared" si="7"/>
        <v>0</v>
      </c>
      <c r="P209">
        <v>1016209</v>
      </c>
      <c r="R209" t="str" cm="1">
        <f t="array" ref="R209">[1]!LKnum(P209:Q209)</f>
        <v>{1016209}</v>
      </c>
    </row>
    <row r="210" spans="1:18" x14ac:dyDescent="0.15">
      <c r="A210" t="s">
        <v>631</v>
      </c>
      <c r="B210">
        <v>3</v>
      </c>
      <c r="C210" t="s">
        <v>662</v>
      </c>
      <c r="E210">
        <v>114000</v>
      </c>
      <c r="F210">
        <f t="shared" si="6"/>
        <v>14820</v>
      </c>
      <c r="G210" t="s">
        <v>560</v>
      </c>
      <c r="I210">
        <v>210</v>
      </c>
      <c r="N210">
        <f>IF(M210&gt;0,COUNTIFS($M$1:M210,M210),0)</f>
        <v>0</v>
      </c>
      <c r="O210">
        <f t="shared" si="7"/>
        <v>0</v>
      </c>
      <c r="P210">
        <v>1016210</v>
      </c>
      <c r="R210" t="str" cm="1">
        <f t="array" ref="R210">[1]!LKnum(P210:Q210)</f>
        <v>{1016210}</v>
      </c>
    </row>
    <row r="211" spans="1:18" x14ac:dyDescent="0.15">
      <c r="A211" t="s">
        <v>631</v>
      </c>
      <c r="B211">
        <v>1</v>
      </c>
      <c r="C211" t="s">
        <v>672</v>
      </c>
      <c r="E211">
        <v>40300</v>
      </c>
      <c r="F211">
        <f t="shared" si="6"/>
        <v>40300</v>
      </c>
      <c r="G211" t="s">
        <v>619</v>
      </c>
      <c r="H211" t="s">
        <v>722</v>
      </c>
      <c r="I211">
        <v>211</v>
      </c>
      <c r="K211">
        <v>3.5</v>
      </c>
      <c r="L211" t="s">
        <v>726</v>
      </c>
      <c r="M211">
        <v>3000001</v>
      </c>
      <c r="N211">
        <f>IF(M211&gt;0,COUNTIFS($M$1:M211,M211),0)</f>
        <v>4</v>
      </c>
      <c r="O211">
        <f t="shared" si="7"/>
        <v>15</v>
      </c>
      <c r="P211">
        <v>1016211</v>
      </c>
      <c r="Q211">
        <v>3000001</v>
      </c>
      <c r="R211" t="str" cm="1">
        <f t="array" ref="R211">[1]!LKnum(P211:Q211)</f>
        <v>{1016211|3000001}</v>
      </c>
    </row>
    <row r="212" spans="1:18" x14ac:dyDescent="0.15">
      <c r="A212" t="s">
        <v>631</v>
      </c>
      <c r="B212">
        <v>2</v>
      </c>
      <c r="C212" t="s">
        <v>673</v>
      </c>
      <c r="E212">
        <v>46600</v>
      </c>
      <c r="F212">
        <f t="shared" si="6"/>
        <v>69900</v>
      </c>
      <c r="G212" t="s">
        <v>620</v>
      </c>
      <c r="H212" t="s">
        <v>724</v>
      </c>
      <c r="I212">
        <v>212</v>
      </c>
      <c r="K212">
        <v>3.5</v>
      </c>
      <c r="L212" t="s">
        <v>726</v>
      </c>
      <c r="M212">
        <v>3000004</v>
      </c>
      <c r="N212">
        <f>IF(M212&gt;0,COUNTIFS($M$1:M212,M212),0)</f>
        <v>4</v>
      </c>
      <c r="O212">
        <f t="shared" si="7"/>
        <v>15</v>
      </c>
      <c r="P212">
        <v>1016212</v>
      </c>
      <c r="Q212">
        <v>3000004</v>
      </c>
      <c r="R212" t="str" cm="1">
        <f t="array" ref="R212">[1]!LKnum(P212:Q212)</f>
        <v>{1016212|3000004}</v>
      </c>
    </row>
    <row r="213" spans="1:18" x14ac:dyDescent="0.15">
      <c r="A213" t="s">
        <v>631</v>
      </c>
      <c r="B213">
        <v>2</v>
      </c>
      <c r="C213" t="s">
        <v>673</v>
      </c>
      <c r="E213">
        <v>46600</v>
      </c>
      <c r="F213">
        <f t="shared" si="6"/>
        <v>69900</v>
      </c>
      <c r="G213" t="s">
        <v>620</v>
      </c>
      <c r="H213" t="s">
        <v>724</v>
      </c>
      <c r="I213">
        <v>213</v>
      </c>
      <c r="K213">
        <v>3.5</v>
      </c>
      <c r="L213" t="s">
        <v>726</v>
      </c>
      <c r="M213">
        <v>3000016</v>
      </c>
      <c r="N213">
        <f>IF(M213&gt;0,COUNTIFS($M$1:M213,M213),0)</f>
        <v>4</v>
      </c>
      <c r="O213">
        <f t="shared" si="7"/>
        <v>15</v>
      </c>
      <c r="P213">
        <v>1016213</v>
      </c>
      <c r="Q213">
        <v>3000016</v>
      </c>
      <c r="R213" t="str" cm="1">
        <f t="array" ref="R213">[1]!LKnum(P213:Q213)</f>
        <v>{1016213|3000016}</v>
      </c>
    </row>
    <row r="214" spans="1:18" x14ac:dyDescent="0.15">
      <c r="A214" t="s">
        <v>631</v>
      </c>
      <c r="B214">
        <v>2</v>
      </c>
      <c r="C214" t="s">
        <v>673</v>
      </c>
      <c r="E214">
        <v>46600</v>
      </c>
      <c r="F214">
        <f t="shared" si="6"/>
        <v>69900</v>
      </c>
      <c r="G214" t="s">
        <v>620</v>
      </c>
      <c r="H214" t="s">
        <v>724</v>
      </c>
      <c r="I214">
        <v>214</v>
      </c>
      <c r="K214">
        <v>3.5</v>
      </c>
      <c r="L214" t="s">
        <v>726</v>
      </c>
      <c r="M214">
        <v>3000022</v>
      </c>
      <c r="N214">
        <f>IF(M214&gt;0,COUNTIFS($M$1:M214,M214),0)</f>
        <v>4</v>
      </c>
      <c r="O214">
        <f t="shared" si="7"/>
        <v>15</v>
      </c>
      <c r="P214">
        <v>1016214</v>
      </c>
      <c r="Q214">
        <v>3000022</v>
      </c>
      <c r="R214" t="str" cm="1">
        <f t="array" ref="R214">[1]!LKnum(P214:Q214)</f>
        <v>{1016214|3000022}</v>
      </c>
    </row>
    <row r="215" spans="1:18" x14ac:dyDescent="0.15">
      <c r="A215" t="s">
        <v>631</v>
      </c>
      <c r="B215">
        <v>2</v>
      </c>
      <c r="C215" t="s">
        <v>673</v>
      </c>
      <c r="E215">
        <v>46600</v>
      </c>
      <c r="F215">
        <f t="shared" si="6"/>
        <v>69900</v>
      </c>
      <c r="G215" t="s">
        <v>620</v>
      </c>
      <c r="H215" t="s">
        <v>724</v>
      </c>
      <c r="I215">
        <v>215</v>
      </c>
      <c r="K215">
        <v>3.5</v>
      </c>
      <c r="L215" t="s">
        <v>726</v>
      </c>
      <c r="M215">
        <v>3000028</v>
      </c>
      <c r="N215">
        <f>IF(M215&gt;0,COUNTIFS($M$1:M215,M215),0)</f>
        <v>4</v>
      </c>
      <c r="O215">
        <f t="shared" si="7"/>
        <v>15</v>
      </c>
      <c r="P215">
        <v>1016215</v>
      </c>
      <c r="Q215">
        <v>3000028</v>
      </c>
      <c r="R215" t="str" cm="1">
        <f t="array" ref="R215">[1]!LKnum(P215:Q215)</f>
        <v>{1016215|3000028}</v>
      </c>
    </row>
    <row r="216" spans="1:18" x14ac:dyDescent="0.15">
      <c r="A216" t="s">
        <v>631</v>
      </c>
      <c r="B216">
        <v>1</v>
      </c>
      <c r="C216" t="s">
        <v>672</v>
      </c>
      <c r="E216">
        <v>40300</v>
      </c>
      <c r="F216">
        <f t="shared" si="6"/>
        <v>40300</v>
      </c>
      <c r="G216" t="s">
        <v>619</v>
      </c>
      <c r="H216" t="s">
        <v>722</v>
      </c>
      <c r="I216">
        <v>216</v>
      </c>
      <c r="K216">
        <v>3.5</v>
      </c>
      <c r="L216" t="s">
        <v>726</v>
      </c>
      <c r="M216">
        <v>3000031</v>
      </c>
      <c r="N216">
        <f>IF(M216&gt;0,COUNTIFS($M$1:M216,M216),0)</f>
        <v>4</v>
      </c>
      <c r="O216">
        <f t="shared" si="7"/>
        <v>15</v>
      </c>
      <c r="P216">
        <v>1016216</v>
      </c>
      <c r="Q216">
        <v>3000031</v>
      </c>
      <c r="R216" t="str" cm="1">
        <f t="array" ref="R216">[1]!LKnum(P216:Q216)</f>
        <v>{1016216|3000031}</v>
      </c>
    </row>
    <row r="217" spans="1:18" x14ac:dyDescent="0.15">
      <c r="A217" t="s">
        <v>631</v>
      </c>
      <c r="B217">
        <v>1</v>
      </c>
      <c r="C217" t="s">
        <v>672</v>
      </c>
      <c r="E217">
        <v>40300</v>
      </c>
      <c r="F217">
        <f t="shared" si="6"/>
        <v>40300</v>
      </c>
      <c r="G217" t="s">
        <v>619</v>
      </c>
      <c r="H217" t="s">
        <v>722</v>
      </c>
      <c r="I217">
        <v>217</v>
      </c>
      <c r="K217">
        <v>3.5</v>
      </c>
      <c r="L217" t="s">
        <v>726</v>
      </c>
      <c r="M217">
        <v>3000034</v>
      </c>
      <c r="N217">
        <f>IF(M217&gt;0,COUNTIFS($M$1:M217,M217),0)</f>
        <v>4</v>
      </c>
      <c r="O217">
        <f t="shared" si="7"/>
        <v>15</v>
      </c>
      <c r="P217">
        <v>1016217</v>
      </c>
      <c r="Q217">
        <v>3000034</v>
      </c>
      <c r="R217" t="str" cm="1">
        <f t="array" ref="R217">[1]!LKnum(P217:Q217)</f>
        <v>{1016217|3000034}</v>
      </c>
    </row>
    <row r="218" spans="1:18" x14ac:dyDescent="0.15">
      <c r="A218" t="s">
        <v>631</v>
      </c>
      <c r="B218">
        <v>1</v>
      </c>
      <c r="C218" t="s">
        <v>672</v>
      </c>
      <c r="E218">
        <v>40300</v>
      </c>
      <c r="F218">
        <f t="shared" si="6"/>
        <v>40300</v>
      </c>
      <c r="G218" t="s">
        <v>619</v>
      </c>
      <c r="H218" t="s">
        <v>722</v>
      </c>
      <c r="I218">
        <v>218</v>
      </c>
      <c r="K218">
        <v>3.5</v>
      </c>
      <c r="L218" t="s">
        <v>726</v>
      </c>
      <c r="M218">
        <v>3000037</v>
      </c>
      <c r="N218">
        <f>IF(M218&gt;0,COUNTIFS($M$1:M218,M218),0)</f>
        <v>4</v>
      </c>
      <c r="O218">
        <f t="shared" si="7"/>
        <v>15</v>
      </c>
      <c r="P218">
        <v>1016218</v>
      </c>
      <c r="Q218">
        <v>3000037</v>
      </c>
      <c r="R218" t="str" cm="1">
        <f t="array" ref="R218">[1]!LKnum(P218:Q218)</f>
        <v>{1016218|3000037}</v>
      </c>
    </row>
    <row r="219" spans="1:18" x14ac:dyDescent="0.15">
      <c r="A219" t="s">
        <v>631</v>
      </c>
      <c r="B219">
        <v>2</v>
      </c>
      <c r="C219" t="s">
        <v>674</v>
      </c>
      <c r="E219">
        <v>28400</v>
      </c>
      <c r="F219">
        <f t="shared" si="6"/>
        <v>42600</v>
      </c>
      <c r="G219" t="s">
        <v>570</v>
      </c>
      <c r="I219">
        <v>219</v>
      </c>
      <c r="M219">
        <v>3000040</v>
      </c>
      <c r="N219">
        <f>IF(M219&gt;0,COUNTIFS($M$1:M219,M219),0)</f>
        <v>4</v>
      </c>
      <c r="O219">
        <f t="shared" si="7"/>
        <v>8</v>
      </c>
      <c r="P219">
        <v>1016219</v>
      </c>
      <c r="Q219">
        <v>3000040</v>
      </c>
      <c r="R219" t="str" cm="1">
        <f t="array" ref="R219">[1]!LKnum(P219:Q219)</f>
        <v>{1016219|3000040}</v>
      </c>
    </row>
    <row r="220" spans="1:18" x14ac:dyDescent="0.15">
      <c r="A220" t="s">
        <v>631</v>
      </c>
      <c r="B220">
        <v>3</v>
      </c>
      <c r="C220" t="s">
        <v>675</v>
      </c>
      <c r="E220">
        <v>327800</v>
      </c>
      <c r="F220">
        <f t="shared" si="6"/>
        <v>42614</v>
      </c>
      <c r="G220" t="s">
        <v>621</v>
      </c>
      <c r="H220" t="s">
        <v>725</v>
      </c>
      <c r="I220">
        <v>220</v>
      </c>
      <c r="K220">
        <v>3.5</v>
      </c>
      <c r="L220" t="s">
        <v>726</v>
      </c>
      <c r="M220">
        <v>3000043</v>
      </c>
      <c r="N220">
        <f>IF(M220&gt;0,COUNTIFS($M$1:M220,M220),0)</f>
        <v>4</v>
      </c>
      <c r="O220">
        <f t="shared" si="7"/>
        <v>15</v>
      </c>
      <c r="P220">
        <v>1016220</v>
      </c>
      <c r="Q220">
        <v>3000043</v>
      </c>
      <c r="R220" t="str" cm="1">
        <f t="array" ref="R220">[1]!LKnum(P220:Q220)</f>
        <v>{1016220|3000043}</v>
      </c>
    </row>
    <row r="221" spans="1:18" x14ac:dyDescent="0.15">
      <c r="A221" t="s">
        <v>631</v>
      </c>
      <c r="B221">
        <v>3</v>
      </c>
      <c r="C221" t="s">
        <v>675</v>
      </c>
      <c r="E221">
        <v>327800</v>
      </c>
      <c r="F221">
        <f t="shared" si="6"/>
        <v>42614</v>
      </c>
      <c r="G221" t="s">
        <v>621</v>
      </c>
      <c r="H221" t="s">
        <v>725</v>
      </c>
      <c r="I221">
        <v>221</v>
      </c>
      <c r="K221">
        <v>3.5</v>
      </c>
      <c r="L221" t="s">
        <v>726</v>
      </c>
      <c r="M221">
        <v>3000046</v>
      </c>
      <c r="N221">
        <f>IF(M221&gt;0,COUNTIFS($M$1:M221,M221),0)</f>
        <v>4</v>
      </c>
      <c r="O221">
        <f t="shared" si="7"/>
        <v>15</v>
      </c>
      <c r="P221">
        <v>1016221</v>
      </c>
      <c r="Q221">
        <v>3000046</v>
      </c>
      <c r="R221" t="str" cm="1">
        <f t="array" ref="R221">[1]!LKnum(P221:Q221)</f>
        <v>{1016221|3000046}</v>
      </c>
    </row>
    <row r="222" spans="1:18" x14ac:dyDescent="0.15">
      <c r="A222" t="s">
        <v>631</v>
      </c>
      <c r="B222">
        <v>1</v>
      </c>
      <c r="C222" t="s">
        <v>676</v>
      </c>
      <c r="E222">
        <v>28000</v>
      </c>
      <c r="F222">
        <f t="shared" si="6"/>
        <v>28000</v>
      </c>
      <c r="G222" t="s">
        <v>571</v>
      </c>
      <c r="I222">
        <v>222</v>
      </c>
      <c r="M222">
        <v>3000049</v>
      </c>
      <c r="N222">
        <f>IF(M222&gt;0,COUNTIFS($M$1:M222,M222),0)</f>
        <v>4</v>
      </c>
      <c r="O222">
        <f t="shared" si="7"/>
        <v>8</v>
      </c>
      <c r="P222">
        <v>1016222</v>
      </c>
      <c r="Q222">
        <v>3000049</v>
      </c>
      <c r="R222" t="str" cm="1">
        <f t="array" ref="R222">[1]!LKnum(P222:Q222)</f>
        <v>{1016222|3000049}</v>
      </c>
    </row>
    <row r="223" spans="1:18" x14ac:dyDescent="0.15">
      <c r="A223" t="s">
        <v>631</v>
      </c>
      <c r="B223">
        <v>2</v>
      </c>
      <c r="C223" t="s">
        <v>677</v>
      </c>
      <c r="E223">
        <v>36500</v>
      </c>
      <c r="F223">
        <f t="shared" si="6"/>
        <v>54750</v>
      </c>
      <c r="G223" t="s">
        <v>622</v>
      </c>
      <c r="H223" t="s">
        <v>724</v>
      </c>
      <c r="I223">
        <v>223</v>
      </c>
      <c r="K223">
        <v>3.5</v>
      </c>
      <c r="L223" t="s">
        <v>726</v>
      </c>
      <c r="M223">
        <v>3000052</v>
      </c>
      <c r="N223">
        <f>IF(M223&gt;0,COUNTIFS($M$1:M223,M223),0)</f>
        <v>4</v>
      </c>
      <c r="O223">
        <f t="shared" si="7"/>
        <v>15</v>
      </c>
      <c r="P223">
        <v>1016223</v>
      </c>
      <c r="Q223">
        <v>3000052</v>
      </c>
      <c r="R223" t="str" cm="1">
        <f t="array" ref="R223">[1]!LKnum(P223:Q223)</f>
        <v>{1016223|3000052}</v>
      </c>
    </row>
    <row r="224" spans="1:18" x14ac:dyDescent="0.15">
      <c r="A224" t="s">
        <v>631</v>
      </c>
      <c r="B224">
        <v>2</v>
      </c>
      <c r="C224" t="s">
        <v>678</v>
      </c>
      <c r="E224">
        <v>32400</v>
      </c>
      <c r="F224">
        <f t="shared" si="6"/>
        <v>48600</v>
      </c>
      <c r="G224" t="s">
        <v>572</v>
      </c>
      <c r="I224">
        <v>224</v>
      </c>
      <c r="M224">
        <v>3000055</v>
      </c>
      <c r="N224">
        <f>IF(M224&gt;0,COUNTIFS($M$1:M224,M224),0)</f>
        <v>4</v>
      </c>
      <c r="O224">
        <f t="shared" si="7"/>
        <v>8</v>
      </c>
      <c r="P224">
        <v>1016224</v>
      </c>
      <c r="Q224">
        <v>3000055</v>
      </c>
      <c r="R224" t="str" cm="1">
        <f t="array" ref="R224">[1]!LKnum(P224:Q224)</f>
        <v>{1016224|3000055}</v>
      </c>
    </row>
    <row r="225" spans="1:18" x14ac:dyDescent="0.15">
      <c r="A225" t="s">
        <v>631</v>
      </c>
      <c r="B225">
        <v>1</v>
      </c>
      <c r="C225" t="s">
        <v>672</v>
      </c>
      <c r="E225">
        <v>40300</v>
      </c>
      <c r="F225">
        <f t="shared" si="6"/>
        <v>40300</v>
      </c>
      <c r="G225" t="s">
        <v>619</v>
      </c>
      <c r="H225" t="s">
        <v>722</v>
      </c>
      <c r="I225">
        <v>225</v>
      </c>
      <c r="K225">
        <v>3.5</v>
      </c>
      <c r="L225" t="s">
        <v>726</v>
      </c>
      <c r="M225">
        <v>3000058</v>
      </c>
      <c r="N225">
        <f>IF(M225&gt;0,COUNTIFS($M$1:M225,M225),0)</f>
        <v>4</v>
      </c>
      <c r="O225">
        <f t="shared" si="7"/>
        <v>15</v>
      </c>
      <c r="P225">
        <v>1016225</v>
      </c>
      <c r="Q225">
        <v>3000058</v>
      </c>
      <c r="R225" t="str" cm="1">
        <f t="array" ref="R225">[1]!LKnum(P225:Q225)</f>
        <v>{1016225|3000058}</v>
      </c>
    </row>
    <row r="226" spans="1:18" x14ac:dyDescent="0.15">
      <c r="A226" t="s">
        <v>631</v>
      </c>
      <c r="B226">
        <v>2</v>
      </c>
      <c r="C226" t="s">
        <v>673</v>
      </c>
      <c r="E226">
        <v>46600</v>
      </c>
      <c r="F226">
        <f t="shared" si="6"/>
        <v>69900</v>
      </c>
      <c r="G226" t="s">
        <v>620</v>
      </c>
      <c r="H226" t="s">
        <v>724</v>
      </c>
      <c r="I226">
        <v>226</v>
      </c>
      <c r="K226">
        <v>3.5</v>
      </c>
      <c r="L226" t="s">
        <v>726</v>
      </c>
      <c r="M226">
        <v>3000061</v>
      </c>
      <c r="N226">
        <f>IF(M226&gt;0,COUNTIFS($M$1:M226,M226),0)</f>
        <v>4</v>
      </c>
      <c r="O226">
        <f t="shared" si="7"/>
        <v>15</v>
      </c>
      <c r="P226">
        <v>1016226</v>
      </c>
      <c r="Q226">
        <v>3000061</v>
      </c>
      <c r="R226" t="str" cm="1">
        <f t="array" ref="R226">[1]!LKnum(P226:Q226)</f>
        <v>{1016226|3000061}</v>
      </c>
    </row>
    <row r="227" spans="1:18" x14ac:dyDescent="0.15">
      <c r="A227" t="s">
        <v>631</v>
      </c>
      <c r="B227">
        <v>2</v>
      </c>
      <c r="C227" t="s">
        <v>677</v>
      </c>
      <c r="E227">
        <v>36500</v>
      </c>
      <c r="F227">
        <f t="shared" si="6"/>
        <v>54750</v>
      </c>
      <c r="G227" t="s">
        <v>622</v>
      </c>
      <c r="H227" t="s">
        <v>724</v>
      </c>
      <c r="I227">
        <v>227</v>
      </c>
      <c r="K227">
        <v>3.5</v>
      </c>
      <c r="L227" t="s">
        <v>726</v>
      </c>
      <c r="M227">
        <v>3000064</v>
      </c>
      <c r="N227">
        <f>IF(M227&gt;0,COUNTIFS($M$1:M227,M227),0)</f>
        <v>4</v>
      </c>
      <c r="O227">
        <f t="shared" si="7"/>
        <v>15</v>
      </c>
      <c r="P227">
        <v>1016227</v>
      </c>
      <c r="Q227">
        <v>3000064</v>
      </c>
      <c r="R227" t="str" cm="1">
        <f t="array" ref="R227">[1]!LKnum(P227:Q227)</f>
        <v>{1016227|3000064}</v>
      </c>
    </row>
    <row r="228" spans="1:18" x14ac:dyDescent="0.15">
      <c r="A228" t="s">
        <v>631</v>
      </c>
      <c r="B228">
        <v>2</v>
      </c>
      <c r="C228" t="s">
        <v>677</v>
      </c>
      <c r="E228">
        <v>36500</v>
      </c>
      <c r="F228">
        <f t="shared" si="6"/>
        <v>54750</v>
      </c>
      <c r="G228" t="s">
        <v>622</v>
      </c>
      <c r="H228" t="s">
        <v>724</v>
      </c>
      <c r="I228">
        <v>228</v>
      </c>
      <c r="K228">
        <v>3.5</v>
      </c>
      <c r="L228" t="s">
        <v>726</v>
      </c>
      <c r="M228">
        <v>3000067</v>
      </c>
      <c r="N228">
        <f>IF(M228&gt;0,COUNTIFS($M$1:M228,M228),0)</f>
        <v>4</v>
      </c>
      <c r="O228">
        <f t="shared" si="7"/>
        <v>15</v>
      </c>
      <c r="P228">
        <v>1016228</v>
      </c>
      <c r="Q228">
        <v>3000067</v>
      </c>
      <c r="R228" t="str" cm="1">
        <f t="array" ref="R228">[1]!LKnum(P228:Q228)</f>
        <v>{1016228|3000067}</v>
      </c>
    </row>
    <row r="229" spans="1:18" x14ac:dyDescent="0.15">
      <c r="A229" t="s">
        <v>631</v>
      </c>
      <c r="B229">
        <v>2</v>
      </c>
      <c r="C229" t="s">
        <v>674</v>
      </c>
      <c r="E229">
        <v>28400</v>
      </c>
      <c r="F229">
        <f t="shared" si="6"/>
        <v>42600</v>
      </c>
      <c r="G229" t="s">
        <v>570</v>
      </c>
      <c r="I229">
        <v>229</v>
      </c>
      <c r="M229">
        <v>3000070</v>
      </c>
      <c r="N229">
        <f>IF(M229&gt;0,COUNTIFS($M$1:M229,M229),0)</f>
        <v>4</v>
      </c>
      <c r="O229">
        <f t="shared" si="7"/>
        <v>8</v>
      </c>
      <c r="P229">
        <v>1016229</v>
      </c>
      <c r="Q229">
        <v>3000070</v>
      </c>
      <c r="R229" t="str" cm="1">
        <f t="array" ref="R229">[1]!LKnum(P229:Q229)</f>
        <v>{1016229|3000070}</v>
      </c>
    </row>
    <row r="230" spans="1:18" x14ac:dyDescent="0.15">
      <c r="A230" t="s">
        <v>631</v>
      </c>
      <c r="B230">
        <v>3</v>
      </c>
      <c r="C230" t="s">
        <v>679</v>
      </c>
      <c r="E230">
        <v>171000</v>
      </c>
      <c r="F230">
        <f t="shared" si="6"/>
        <v>22230</v>
      </c>
      <c r="G230" t="s">
        <v>573</v>
      </c>
      <c r="I230">
        <v>230</v>
      </c>
      <c r="M230">
        <v>3000073</v>
      </c>
      <c r="N230">
        <f>IF(M230&gt;0,COUNTIFS($M$1:M230,M230),0)</f>
        <v>4</v>
      </c>
      <c r="O230">
        <f t="shared" si="7"/>
        <v>8</v>
      </c>
      <c r="P230">
        <v>1016230</v>
      </c>
      <c r="Q230">
        <v>3000073</v>
      </c>
      <c r="R230" t="str" cm="1">
        <f t="array" ref="R230">[1]!LKnum(P230:Q230)</f>
        <v>{1016230|3000073}</v>
      </c>
    </row>
    <row r="231" spans="1:18" x14ac:dyDescent="0.15">
      <c r="A231" t="s">
        <v>631</v>
      </c>
      <c r="B231">
        <v>1</v>
      </c>
      <c r="C231" t="s">
        <v>680</v>
      </c>
      <c r="E231">
        <v>31500</v>
      </c>
      <c r="F231">
        <f t="shared" si="6"/>
        <v>31500</v>
      </c>
      <c r="G231" t="s">
        <v>574</v>
      </c>
      <c r="I231">
        <v>231</v>
      </c>
      <c r="M231">
        <v>3000076</v>
      </c>
      <c r="N231">
        <f>IF(M231&gt;0,COUNTIFS($M$1:M231,M231),0)</f>
        <v>4</v>
      </c>
      <c r="O231">
        <f t="shared" si="7"/>
        <v>8</v>
      </c>
      <c r="P231">
        <v>1016231</v>
      </c>
      <c r="Q231">
        <v>3000076</v>
      </c>
      <c r="R231" t="str" cm="1">
        <f t="array" ref="R231">[1]!LKnum(P231:Q231)</f>
        <v>{1016231|3000076}</v>
      </c>
    </row>
    <row r="232" spans="1:18" x14ac:dyDescent="0.15">
      <c r="A232" t="s">
        <v>631</v>
      </c>
      <c r="B232">
        <v>3</v>
      </c>
      <c r="C232" t="s">
        <v>681</v>
      </c>
      <c r="E232">
        <v>128300</v>
      </c>
      <c r="F232">
        <f t="shared" si="6"/>
        <v>16679</v>
      </c>
      <c r="G232" t="s">
        <v>575</v>
      </c>
      <c r="I232">
        <v>232</v>
      </c>
      <c r="N232">
        <f>IF(M232&gt;0,COUNTIFS($M$1:M232,M232),0)</f>
        <v>0</v>
      </c>
      <c r="O232">
        <f t="shared" si="7"/>
        <v>0</v>
      </c>
      <c r="P232">
        <v>1016232</v>
      </c>
      <c r="R232" t="str" cm="1">
        <f t="array" ref="R232">[1]!LKnum(P232:Q232)</f>
        <v>{1016232}</v>
      </c>
    </row>
    <row r="233" spans="1:18" x14ac:dyDescent="0.15">
      <c r="A233" t="s">
        <v>631</v>
      </c>
      <c r="B233">
        <v>1</v>
      </c>
      <c r="C233" t="s">
        <v>682</v>
      </c>
      <c r="E233">
        <v>24500</v>
      </c>
      <c r="F233">
        <f t="shared" si="6"/>
        <v>24500</v>
      </c>
      <c r="G233" t="s">
        <v>576</v>
      </c>
      <c r="I233">
        <v>233</v>
      </c>
      <c r="N233">
        <f>IF(M233&gt;0,COUNTIFS($M$1:M233,M233),0)</f>
        <v>0</v>
      </c>
      <c r="O233">
        <f t="shared" si="7"/>
        <v>0</v>
      </c>
      <c r="P233">
        <v>1016233</v>
      </c>
      <c r="R233" t="str" cm="1">
        <f t="array" ref="R233">[1]!LKnum(P233:Q233)</f>
        <v>{1016233}</v>
      </c>
    </row>
    <row r="234" spans="1:18" x14ac:dyDescent="0.15">
      <c r="A234" t="s">
        <v>631</v>
      </c>
      <c r="B234">
        <v>3</v>
      </c>
      <c r="C234" t="s">
        <v>675</v>
      </c>
      <c r="E234">
        <v>327800</v>
      </c>
      <c r="F234">
        <f t="shared" si="6"/>
        <v>42614</v>
      </c>
      <c r="G234" t="s">
        <v>621</v>
      </c>
      <c r="H234" t="s">
        <v>725</v>
      </c>
      <c r="I234">
        <v>234</v>
      </c>
      <c r="K234">
        <v>3.5</v>
      </c>
      <c r="L234" t="s">
        <v>726</v>
      </c>
      <c r="N234">
        <f>IF(M234&gt;0,COUNTIFS($M$1:M234,M234),0)</f>
        <v>0</v>
      </c>
      <c r="O234">
        <f t="shared" si="7"/>
        <v>7</v>
      </c>
      <c r="P234">
        <v>1016234</v>
      </c>
      <c r="R234" t="str" cm="1">
        <f t="array" ref="R234">[1]!LKnum(P234:Q234)</f>
        <v>{1016234}</v>
      </c>
    </row>
    <row r="235" spans="1:18" x14ac:dyDescent="0.15">
      <c r="A235" t="s">
        <v>631</v>
      </c>
      <c r="B235">
        <v>2</v>
      </c>
      <c r="C235" t="s">
        <v>673</v>
      </c>
      <c r="E235">
        <v>46600</v>
      </c>
      <c r="F235">
        <f t="shared" si="6"/>
        <v>69900</v>
      </c>
      <c r="G235" t="s">
        <v>620</v>
      </c>
      <c r="H235" t="s">
        <v>724</v>
      </c>
      <c r="I235">
        <v>235</v>
      </c>
      <c r="K235">
        <v>3.5</v>
      </c>
      <c r="L235" t="s">
        <v>726</v>
      </c>
      <c r="N235">
        <f>IF(M235&gt;0,COUNTIFS($M$1:M235,M235),0)</f>
        <v>0</v>
      </c>
      <c r="O235">
        <f t="shared" si="7"/>
        <v>7</v>
      </c>
      <c r="P235">
        <v>1016235</v>
      </c>
      <c r="R235" t="str" cm="1">
        <f t="array" ref="R235">[1]!LKnum(P235:Q235)</f>
        <v>{1016235}</v>
      </c>
    </row>
    <row r="236" spans="1:18" x14ac:dyDescent="0.15">
      <c r="A236" t="s">
        <v>631</v>
      </c>
      <c r="B236">
        <v>2</v>
      </c>
      <c r="C236" t="s">
        <v>673</v>
      </c>
      <c r="E236">
        <v>46600</v>
      </c>
      <c r="F236">
        <f t="shared" si="6"/>
        <v>69900</v>
      </c>
      <c r="G236" t="s">
        <v>620</v>
      </c>
      <c r="H236" t="s">
        <v>724</v>
      </c>
      <c r="I236">
        <v>236</v>
      </c>
      <c r="K236">
        <v>3.5</v>
      </c>
      <c r="L236" t="s">
        <v>726</v>
      </c>
      <c r="N236">
        <f>IF(M236&gt;0,COUNTIFS($M$1:M236,M236),0)</f>
        <v>0</v>
      </c>
      <c r="O236">
        <f t="shared" si="7"/>
        <v>7</v>
      </c>
      <c r="P236">
        <v>1016236</v>
      </c>
      <c r="R236" t="str" cm="1">
        <f t="array" ref="R236">[1]!LKnum(P236:Q236)</f>
        <v>{1016236}</v>
      </c>
    </row>
    <row r="237" spans="1:18" x14ac:dyDescent="0.15">
      <c r="A237" t="s">
        <v>631</v>
      </c>
      <c r="B237">
        <v>1</v>
      </c>
      <c r="C237" t="s">
        <v>672</v>
      </c>
      <c r="E237">
        <v>40300</v>
      </c>
      <c r="F237">
        <f t="shared" si="6"/>
        <v>40300</v>
      </c>
      <c r="G237" t="s">
        <v>619</v>
      </c>
      <c r="H237" t="s">
        <v>722</v>
      </c>
      <c r="I237">
        <v>237</v>
      </c>
      <c r="K237">
        <v>3.5</v>
      </c>
      <c r="L237" t="s">
        <v>726</v>
      </c>
      <c r="N237">
        <f>IF(M237&gt;0,COUNTIFS($M$1:M237,M237),0)</f>
        <v>0</v>
      </c>
      <c r="O237">
        <f t="shared" si="7"/>
        <v>7</v>
      </c>
      <c r="P237">
        <v>1016237</v>
      </c>
      <c r="R237" t="str" cm="1">
        <f t="array" ref="R237">[1]!LKnum(P237:Q237)</f>
        <v>{1016237}</v>
      </c>
    </row>
    <row r="238" spans="1:18" x14ac:dyDescent="0.15">
      <c r="A238" t="s">
        <v>631</v>
      </c>
      <c r="B238">
        <v>2</v>
      </c>
      <c r="C238" t="s">
        <v>673</v>
      </c>
      <c r="E238">
        <v>46600</v>
      </c>
      <c r="F238">
        <f t="shared" si="6"/>
        <v>69900</v>
      </c>
      <c r="G238" t="s">
        <v>620</v>
      </c>
      <c r="H238" t="s">
        <v>724</v>
      </c>
      <c r="I238">
        <v>238</v>
      </c>
      <c r="K238">
        <v>3.5</v>
      </c>
      <c r="L238" t="s">
        <v>726</v>
      </c>
      <c r="N238">
        <f>IF(M238&gt;0,COUNTIFS($M$1:M238,M238),0)</f>
        <v>0</v>
      </c>
      <c r="O238">
        <f t="shared" si="7"/>
        <v>7</v>
      </c>
      <c r="P238">
        <v>1016238</v>
      </c>
      <c r="R238" t="str" cm="1">
        <f t="array" ref="R238">[1]!LKnum(P238:Q238)</f>
        <v>{1016238}</v>
      </c>
    </row>
    <row r="239" spans="1:18" x14ac:dyDescent="0.15">
      <c r="A239" t="s">
        <v>631</v>
      </c>
      <c r="B239">
        <v>3</v>
      </c>
      <c r="C239" t="s">
        <v>675</v>
      </c>
      <c r="E239">
        <v>327800</v>
      </c>
      <c r="F239">
        <f t="shared" si="6"/>
        <v>42614</v>
      </c>
      <c r="G239" t="s">
        <v>621</v>
      </c>
      <c r="H239" t="s">
        <v>725</v>
      </c>
      <c r="I239">
        <v>239</v>
      </c>
      <c r="K239">
        <v>3.5</v>
      </c>
      <c r="L239" t="s">
        <v>726</v>
      </c>
      <c r="N239">
        <f>IF(M239&gt;0,COUNTIFS($M$1:M239,M239),0)</f>
        <v>0</v>
      </c>
      <c r="O239">
        <f t="shared" si="7"/>
        <v>7</v>
      </c>
      <c r="P239">
        <v>1016239</v>
      </c>
      <c r="R239" t="str" cm="1">
        <f t="array" ref="R239">[1]!LKnum(P239:Q239)</f>
        <v>{1016239}</v>
      </c>
    </row>
    <row r="240" spans="1:18" x14ac:dyDescent="0.15">
      <c r="A240" t="s">
        <v>631</v>
      </c>
      <c r="B240">
        <v>1</v>
      </c>
      <c r="C240" t="s">
        <v>672</v>
      </c>
      <c r="E240">
        <v>40300</v>
      </c>
      <c r="F240">
        <f t="shared" si="6"/>
        <v>40300</v>
      </c>
      <c r="G240" t="s">
        <v>619</v>
      </c>
      <c r="H240" t="s">
        <v>722</v>
      </c>
      <c r="I240">
        <v>240</v>
      </c>
      <c r="K240">
        <v>3.5</v>
      </c>
      <c r="L240" t="s">
        <v>726</v>
      </c>
      <c r="N240">
        <f>IF(M240&gt;0,COUNTIFS($M$1:M240,M240),0)</f>
        <v>0</v>
      </c>
      <c r="O240">
        <f t="shared" si="7"/>
        <v>7</v>
      </c>
      <c r="P240">
        <v>1016240</v>
      </c>
      <c r="R240" t="str" cm="1">
        <f t="array" ref="R240">[1]!LKnum(P240:Q240)</f>
        <v>{1016240}</v>
      </c>
    </row>
    <row r="241" spans="1:18" x14ac:dyDescent="0.15">
      <c r="A241" t="s">
        <v>631</v>
      </c>
      <c r="B241">
        <v>2</v>
      </c>
      <c r="C241" t="s">
        <v>673</v>
      </c>
      <c r="E241">
        <v>46600</v>
      </c>
      <c r="F241">
        <f t="shared" si="6"/>
        <v>69900</v>
      </c>
      <c r="G241" t="s">
        <v>620</v>
      </c>
      <c r="H241" t="s">
        <v>724</v>
      </c>
      <c r="I241">
        <v>241</v>
      </c>
      <c r="K241">
        <v>3.5</v>
      </c>
      <c r="L241" t="s">
        <v>726</v>
      </c>
      <c r="N241">
        <f>IF(M241&gt;0,COUNTIFS($M$1:M241,M241),0)</f>
        <v>0</v>
      </c>
      <c r="O241">
        <f t="shared" si="7"/>
        <v>7</v>
      </c>
      <c r="P241">
        <v>1016241</v>
      </c>
      <c r="R241" t="str" cm="1">
        <f t="array" ref="R241">[1]!LKnum(P241:Q241)</f>
        <v>{1016241}</v>
      </c>
    </row>
    <row r="242" spans="1:18" x14ac:dyDescent="0.15">
      <c r="A242" t="s">
        <v>631</v>
      </c>
      <c r="B242">
        <v>2</v>
      </c>
      <c r="C242" t="s">
        <v>673</v>
      </c>
      <c r="E242">
        <v>46600</v>
      </c>
      <c r="F242">
        <f t="shared" si="6"/>
        <v>69900</v>
      </c>
      <c r="G242" t="s">
        <v>620</v>
      </c>
      <c r="H242" t="s">
        <v>724</v>
      </c>
      <c r="I242">
        <v>242</v>
      </c>
      <c r="K242">
        <v>3.5</v>
      </c>
      <c r="L242" t="s">
        <v>726</v>
      </c>
      <c r="N242">
        <f>IF(M242&gt;0,COUNTIFS($M$1:M242,M242),0)</f>
        <v>0</v>
      </c>
      <c r="O242">
        <f t="shared" si="7"/>
        <v>7</v>
      </c>
      <c r="P242">
        <v>1016242</v>
      </c>
      <c r="R242" t="str" cm="1">
        <f t="array" ref="R242">[1]!LKnum(P242:Q242)</f>
        <v>{1016242}</v>
      </c>
    </row>
    <row r="243" spans="1:18" x14ac:dyDescent="0.15">
      <c r="A243" t="s">
        <v>631</v>
      </c>
      <c r="B243">
        <v>1</v>
      </c>
      <c r="C243" t="s">
        <v>672</v>
      </c>
      <c r="E243">
        <v>40300</v>
      </c>
      <c r="F243">
        <f t="shared" si="6"/>
        <v>40300</v>
      </c>
      <c r="G243" t="s">
        <v>619</v>
      </c>
      <c r="H243" t="s">
        <v>722</v>
      </c>
      <c r="I243">
        <v>243</v>
      </c>
      <c r="K243">
        <v>3.5</v>
      </c>
      <c r="L243" t="s">
        <v>726</v>
      </c>
      <c r="N243">
        <f>IF(M243&gt;0,COUNTIFS($M$1:M243,M243),0)</f>
        <v>0</v>
      </c>
      <c r="O243">
        <f t="shared" si="7"/>
        <v>7</v>
      </c>
      <c r="P243">
        <v>1016243</v>
      </c>
      <c r="R243" t="str" cm="1">
        <f t="array" ref="R243">[1]!LKnum(P243:Q243)</f>
        <v>{1016243}</v>
      </c>
    </row>
    <row r="244" spans="1:18" x14ac:dyDescent="0.15">
      <c r="A244" t="s">
        <v>631</v>
      </c>
      <c r="B244">
        <v>1</v>
      </c>
      <c r="C244" t="s">
        <v>672</v>
      </c>
      <c r="E244">
        <v>40300</v>
      </c>
      <c r="F244">
        <f t="shared" si="6"/>
        <v>40300</v>
      </c>
      <c r="G244" t="s">
        <v>619</v>
      </c>
      <c r="H244" t="s">
        <v>722</v>
      </c>
      <c r="I244">
        <v>244</v>
      </c>
      <c r="K244">
        <v>3.5</v>
      </c>
      <c r="L244" t="s">
        <v>726</v>
      </c>
      <c r="N244">
        <f>IF(M244&gt;0,COUNTIFS($M$1:M244,M244),0)</f>
        <v>0</v>
      </c>
      <c r="O244">
        <f t="shared" si="7"/>
        <v>7</v>
      </c>
      <c r="P244">
        <v>1016244</v>
      </c>
      <c r="R244" t="str" cm="1">
        <f t="array" ref="R244">[1]!LKnum(P244:Q244)</f>
        <v>{1016244}</v>
      </c>
    </row>
    <row r="245" spans="1:18" x14ac:dyDescent="0.15">
      <c r="A245" t="s">
        <v>631</v>
      </c>
      <c r="B245">
        <v>1</v>
      </c>
      <c r="C245" t="s">
        <v>672</v>
      </c>
      <c r="E245">
        <v>40300</v>
      </c>
      <c r="F245">
        <f t="shared" si="6"/>
        <v>40300</v>
      </c>
      <c r="G245" t="s">
        <v>619</v>
      </c>
      <c r="H245" t="s">
        <v>722</v>
      </c>
      <c r="I245">
        <v>245</v>
      </c>
      <c r="K245">
        <v>3.5</v>
      </c>
      <c r="L245" t="s">
        <v>726</v>
      </c>
      <c r="N245">
        <f>IF(M245&gt;0,COUNTIFS($M$1:M245,M245),0)</f>
        <v>0</v>
      </c>
      <c r="O245">
        <f t="shared" si="7"/>
        <v>7</v>
      </c>
      <c r="P245">
        <v>1016245</v>
      </c>
      <c r="R245" t="str" cm="1">
        <f t="array" ref="R245">[1]!LKnum(P245:Q245)</f>
        <v>{1016245}</v>
      </c>
    </row>
    <row r="246" spans="1:18" x14ac:dyDescent="0.15">
      <c r="A246" t="s">
        <v>631</v>
      </c>
      <c r="B246">
        <v>3</v>
      </c>
      <c r="C246" t="s">
        <v>675</v>
      </c>
      <c r="E246">
        <v>327800</v>
      </c>
      <c r="F246">
        <f t="shared" si="6"/>
        <v>42614</v>
      </c>
      <c r="G246" t="s">
        <v>621</v>
      </c>
      <c r="H246" t="s">
        <v>725</v>
      </c>
      <c r="I246">
        <v>246</v>
      </c>
      <c r="K246">
        <v>3.5</v>
      </c>
      <c r="L246" t="s">
        <v>726</v>
      </c>
      <c r="N246">
        <f>IF(M246&gt;0,COUNTIFS($M$1:M246,M246),0)</f>
        <v>0</v>
      </c>
      <c r="O246">
        <f t="shared" si="7"/>
        <v>7</v>
      </c>
      <c r="P246">
        <v>1016246</v>
      </c>
      <c r="R246" t="str" cm="1">
        <f t="array" ref="R246">[1]!LKnum(P246:Q246)</f>
        <v>{1016246}</v>
      </c>
    </row>
    <row r="247" spans="1:18" x14ac:dyDescent="0.15">
      <c r="A247" t="s">
        <v>631</v>
      </c>
      <c r="B247">
        <v>1</v>
      </c>
      <c r="C247" t="s">
        <v>672</v>
      </c>
      <c r="E247">
        <v>40300</v>
      </c>
      <c r="F247">
        <f t="shared" si="6"/>
        <v>40300</v>
      </c>
      <c r="G247" t="s">
        <v>619</v>
      </c>
      <c r="H247" t="s">
        <v>722</v>
      </c>
      <c r="I247">
        <v>247</v>
      </c>
      <c r="K247">
        <v>3.5</v>
      </c>
      <c r="L247" t="s">
        <v>726</v>
      </c>
      <c r="N247">
        <f>IF(M247&gt;0,COUNTIFS($M$1:M247,M247),0)</f>
        <v>0</v>
      </c>
      <c r="O247">
        <f t="shared" si="7"/>
        <v>7</v>
      </c>
      <c r="P247">
        <v>1016247</v>
      </c>
      <c r="R247" t="str" cm="1">
        <f t="array" ref="R247">[1]!LKnum(P247:Q247)</f>
        <v>{1016247}</v>
      </c>
    </row>
    <row r="248" spans="1:18" x14ac:dyDescent="0.15">
      <c r="A248" t="s">
        <v>631</v>
      </c>
      <c r="B248">
        <v>2</v>
      </c>
      <c r="C248" t="s">
        <v>673</v>
      </c>
      <c r="E248">
        <v>46600</v>
      </c>
      <c r="F248">
        <f t="shared" si="6"/>
        <v>69900</v>
      </c>
      <c r="G248" t="s">
        <v>620</v>
      </c>
      <c r="H248" t="s">
        <v>724</v>
      </c>
      <c r="I248">
        <v>248</v>
      </c>
      <c r="K248">
        <v>3.5</v>
      </c>
      <c r="L248" t="s">
        <v>726</v>
      </c>
      <c r="N248">
        <f>IF(M248&gt;0,COUNTIFS($M$1:M248,M248),0)</f>
        <v>0</v>
      </c>
      <c r="O248">
        <f t="shared" si="7"/>
        <v>7</v>
      </c>
      <c r="P248">
        <v>1016248</v>
      </c>
      <c r="R248" t="str" cm="1">
        <f t="array" ref="R248">[1]!LKnum(P248:Q248)</f>
        <v>{1016248}</v>
      </c>
    </row>
    <row r="249" spans="1:18" x14ac:dyDescent="0.15">
      <c r="A249" t="s">
        <v>631</v>
      </c>
      <c r="B249">
        <v>1</v>
      </c>
      <c r="C249" t="s">
        <v>672</v>
      </c>
      <c r="E249">
        <v>40300</v>
      </c>
      <c r="F249">
        <f t="shared" si="6"/>
        <v>40300</v>
      </c>
      <c r="G249" t="s">
        <v>619</v>
      </c>
      <c r="H249" t="s">
        <v>722</v>
      </c>
      <c r="I249">
        <v>249</v>
      </c>
      <c r="K249">
        <v>3.5</v>
      </c>
      <c r="L249" t="s">
        <v>726</v>
      </c>
      <c r="N249">
        <f>IF(M249&gt;0,COUNTIFS($M$1:M249,M249),0)</f>
        <v>0</v>
      </c>
      <c r="O249">
        <f t="shared" si="7"/>
        <v>7</v>
      </c>
      <c r="P249">
        <v>1016249</v>
      </c>
      <c r="R249" t="str" cm="1">
        <f t="array" ref="R249">[1]!LKnum(P249:Q249)</f>
        <v>{1016249}</v>
      </c>
    </row>
    <row r="250" spans="1:18" x14ac:dyDescent="0.15">
      <c r="A250" t="s">
        <v>631</v>
      </c>
      <c r="B250">
        <v>1</v>
      </c>
      <c r="C250" t="s">
        <v>672</v>
      </c>
      <c r="E250">
        <v>40300</v>
      </c>
      <c r="F250">
        <f t="shared" si="6"/>
        <v>40300</v>
      </c>
      <c r="G250" t="s">
        <v>619</v>
      </c>
      <c r="H250" t="s">
        <v>722</v>
      </c>
      <c r="I250">
        <v>250</v>
      </c>
      <c r="K250">
        <v>3.5</v>
      </c>
      <c r="L250" t="s">
        <v>726</v>
      </c>
      <c r="N250">
        <f>IF(M250&gt;0,COUNTIFS($M$1:M250,M250),0)</f>
        <v>0</v>
      </c>
      <c r="O250">
        <f t="shared" si="7"/>
        <v>7</v>
      </c>
      <c r="P250">
        <v>1016250</v>
      </c>
      <c r="R250" t="str" cm="1">
        <f t="array" ref="R250">[1]!LKnum(P250:Q250)</f>
        <v>{1016250}</v>
      </c>
    </row>
    <row r="251" spans="1:18" x14ac:dyDescent="0.15">
      <c r="A251" t="s">
        <v>631</v>
      </c>
      <c r="B251">
        <v>1</v>
      </c>
      <c r="C251" t="s">
        <v>672</v>
      </c>
      <c r="E251">
        <v>40300</v>
      </c>
      <c r="F251">
        <f t="shared" si="6"/>
        <v>40300</v>
      </c>
      <c r="G251" t="s">
        <v>619</v>
      </c>
      <c r="H251" t="s">
        <v>722</v>
      </c>
      <c r="I251">
        <v>251</v>
      </c>
      <c r="K251">
        <v>3.5</v>
      </c>
      <c r="L251" t="s">
        <v>726</v>
      </c>
      <c r="N251">
        <f>IF(M251&gt;0,COUNTIFS($M$1:M251,M251),0)</f>
        <v>0</v>
      </c>
      <c r="O251">
        <f t="shared" si="7"/>
        <v>7</v>
      </c>
      <c r="P251">
        <v>1016251</v>
      </c>
      <c r="R251" t="str" cm="1">
        <f t="array" ref="R251">[1]!LKnum(P251:Q251)</f>
        <v>{1016251}</v>
      </c>
    </row>
    <row r="252" spans="1:18" x14ac:dyDescent="0.15">
      <c r="A252" t="s">
        <v>631</v>
      </c>
      <c r="B252">
        <v>1</v>
      </c>
      <c r="C252" t="s">
        <v>672</v>
      </c>
      <c r="E252">
        <v>40300</v>
      </c>
      <c r="F252">
        <f t="shared" si="6"/>
        <v>40300</v>
      </c>
      <c r="G252" t="s">
        <v>619</v>
      </c>
      <c r="H252" t="s">
        <v>722</v>
      </c>
      <c r="I252">
        <v>252</v>
      </c>
      <c r="K252">
        <v>3.5</v>
      </c>
      <c r="L252" t="s">
        <v>726</v>
      </c>
      <c r="N252">
        <f>IF(M252&gt;0,COUNTIFS($M$1:M252,M252),0)</f>
        <v>0</v>
      </c>
      <c r="O252">
        <f t="shared" si="7"/>
        <v>7</v>
      </c>
      <c r="P252">
        <v>1016252</v>
      </c>
      <c r="R252" t="str" cm="1">
        <f t="array" ref="R252">[1]!LKnum(P252:Q252)</f>
        <v>{1016252}</v>
      </c>
    </row>
    <row r="253" spans="1:18" x14ac:dyDescent="0.15">
      <c r="A253" t="s">
        <v>631</v>
      </c>
      <c r="B253">
        <v>1</v>
      </c>
      <c r="C253" t="s">
        <v>672</v>
      </c>
      <c r="E253">
        <v>40300</v>
      </c>
      <c r="F253">
        <f t="shared" si="6"/>
        <v>40300</v>
      </c>
      <c r="G253" t="s">
        <v>619</v>
      </c>
      <c r="H253" t="s">
        <v>722</v>
      </c>
      <c r="I253">
        <v>253</v>
      </c>
      <c r="K253">
        <v>3.5</v>
      </c>
      <c r="L253" t="s">
        <v>726</v>
      </c>
      <c r="N253">
        <f>IF(M253&gt;0,COUNTIFS($M$1:M253,M253),0)</f>
        <v>0</v>
      </c>
      <c r="O253">
        <f t="shared" si="7"/>
        <v>7</v>
      </c>
      <c r="P253">
        <v>1016253</v>
      </c>
      <c r="R253" t="str" cm="1">
        <f t="array" ref="R253">[1]!LKnum(P253:Q253)</f>
        <v>{1016253}</v>
      </c>
    </row>
    <row r="254" spans="1:18" x14ac:dyDescent="0.15">
      <c r="A254" t="s">
        <v>631</v>
      </c>
      <c r="B254">
        <v>1</v>
      </c>
      <c r="C254" t="s">
        <v>680</v>
      </c>
      <c r="E254">
        <v>31500</v>
      </c>
      <c r="F254">
        <f t="shared" si="6"/>
        <v>31500</v>
      </c>
      <c r="G254" t="s">
        <v>574</v>
      </c>
      <c r="I254">
        <v>254</v>
      </c>
      <c r="N254">
        <f>IF(M254&gt;0,COUNTIFS($M$1:M254,M254),0)</f>
        <v>0</v>
      </c>
      <c r="O254">
        <f t="shared" si="7"/>
        <v>0</v>
      </c>
      <c r="P254">
        <v>1016254</v>
      </c>
      <c r="R254" t="str" cm="1">
        <f t="array" ref="R254">[1]!LKnum(P254:Q254)</f>
        <v>{1016254}</v>
      </c>
    </row>
    <row r="255" spans="1:18" x14ac:dyDescent="0.15">
      <c r="A255" t="s">
        <v>631</v>
      </c>
      <c r="B255">
        <v>1</v>
      </c>
      <c r="C255" t="s">
        <v>683</v>
      </c>
      <c r="E255">
        <v>38500</v>
      </c>
      <c r="F255">
        <f t="shared" si="6"/>
        <v>38500</v>
      </c>
      <c r="G255" t="s">
        <v>577</v>
      </c>
      <c r="I255">
        <v>255</v>
      </c>
      <c r="N255">
        <f>IF(M255&gt;0,COUNTIFS($M$1:M255,M255),0)</f>
        <v>0</v>
      </c>
      <c r="O255">
        <f t="shared" si="7"/>
        <v>0</v>
      </c>
      <c r="P255">
        <v>1016255</v>
      </c>
      <c r="R255" t="str" cm="1">
        <f t="array" ref="R255">[1]!LKnum(P255:Q255)</f>
        <v>{1016255}</v>
      </c>
    </row>
    <row r="256" spans="1:18" x14ac:dyDescent="0.15">
      <c r="A256" t="s">
        <v>631</v>
      </c>
      <c r="B256">
        <v>2</v>
      </c>
      <c r="C256" t="s">
        <v>684</v>
      </c>
      <c r="E256">
        <v>36500</v>
      </c>
      <c r="F256">
        <f t="shared" si="6"/>
        <v>54750</v>
      </c>
      <c r="G256" t="s">
        <v>578</v>
      </c>
      <c r="I256">
        <v>256</v>
      </c>
      <c r="N256">
        <f>IF(M256&gt;0,COUNTIFS($M$1:M256,M256),0)</f>
        <v>0</v>
      </c>
      <c r="O256">
        <f t="shared" si="7"/>
        <v>0</v>
      </c>
      <c r="P256">
        <v>1016256</v>
      </c>
      <c r="R256" t="str" cm="1">
        <f t="array" ref="R256">[1]!LKnum(P256:Q256)</f>
        <v>{1016256}</v>
      </c>
    </row>
    <row r="257" spans="1:18" x14ac:dyDescent="0.15">
      <c r="A257" t="s">
        <v>631</v>
      </c>
      <c r="B257">
        <v>2</v>
      </c>
      <c r="C257" t="s">
        <v>678</v>
      </c>
      <c r="E257">
        <v>32400</v>
      </c>
      <c r="F257">
        <f t="shared" si="6"/>
        <v>48600</v>
      </c>
      <c r="G257" t="s">
        <v>572</v>
      </c>
      <c r="I257">
        <v>257</v>
      </c>
      <c r="N257">
        <f>IF(M257&gt;0,COUNTIFS($M$1:M257,M257),0)</f>
        <v>0</v>
      </c>
      <c r="O257">
        <f t="shared" si="7"/>
        <v>0</v>
      </c>
      <c r="P257">
        <v>1016257</v>
      </c>
      <c r="R257" t="str" cm="1">
        <f t="array" ref="R257">[1]!LKnum(P257:Q257)</f>
        <v>{1016257}</v>
      </c>
    </row>
    <row r="258" spans="1:18" x14ac:dyDescent="0.15">
      <c r="A258" t="s">
        <v>631</v>
      </c>
      <c r="B258">
        <v>2</v>
      </c>
      <c r="C258" t="s">
        <v>685</v>
      </c>
      <c r="E258">
        <v>18300</v>
      </c>
      <c r="F258">
        <f t="shared" ref="F258:F321" si="8">VLOOKUP(B258,$S$3:$T$5,2,0)*E258</f>
        <v>27450</v>
      </c>
      <c r="G258" t="s">
        <v>579</v>
      </c>
      <c r="I258">
        <v>258</v>
      </c>
      <c r="N258">
        <f>IF(M258&gt;0,COUNTIFS($M$1:M258,M258),0)</f>
        <v>0</v>
      </c>
      <c r="O258">
        <f t="shared" ref="O258:O321" si="9">(K258+N258)*2</f>
        <v>0</v>
      </c>
      <c r="P258">
        <v>1016258</v>
      </c>
      <c r="R258" t="str" cm="1">
        <f t="array" ref="R258">[1]!LKnum(P258:Q258)</f>
        <v>{1016258}</v>
      </c>
    </row>
    <row r="259" spans="1:18" x14ac:dyDescent="0.15">
      <c r="A259" t="s">
        <v>631</v>
      </c>
      <c r="B259">
        <v>2</v>
      </c>
      <c r="C259" t="s">
        <v>667</v>
      </c>
      <c r="E259">
        <v>24300</v>
      </c>
      <c r="F259">
        <f t="shared" si="8"/>
        <v>36450</v>
      </c>
      <c r="G259" t="s">
        <v>565</v>
      </c>
      <c r="I259">
        <v>259</v>
      </c>
      <c r="N259">
        <f>IF(M259&gt;0,COUNTIFS($M$1:M259,M259),0)</f>
        <v>0</v>
      </c>
      <c r="O259">
        <f t="shared" si="9"/>
        <v>0</v>
      </c>
      <c r="P259">
        <v>1016259</v>
      </c>
      <c r="R259" t="str" cm="1">
        <f t="array" ref="R259">[1]!LKnum(P259:Q259)</f>
        <v>{1016259}</v>
      </c>
    </row>
    <row r="260" spans="1:18" x14ac:dyDescent="0.15">
      <c r="A260" t="s">
        <v>631</v>
      </c>
      <c r="B260">
        <v>2</v>
      </c>
      <c r="C260" t="s">
        <v>674</v>
      </c>
      <c r="E260">
        <v>28400</v>
      </c>
      <c r="F260">
        <f t="shared" si="8"/>
        <v>42600</v>
      </c>
      <c r="G260" t="s">
        <v>570</v>
      </c>
      <c r="I260">
        <v>260</v>
      </c>
      <c r="N260">
        <f>IF(M260&gt;0,COUNTIFS($M$1:M260,M260),0)</f>
        <v>0</v>
      </c>
      <c r="O260">
        <f t="shared" si="9"/>
        <v>0</v>
      </c>
      <c r="P260">
        <v>1016260</v>
      </c>
      <c r="R260" t="str" cm="1">
        <f t="array" ref="R260">[1]!LKnum(P260:Q260)</f>
        <v>{1016260}</v>
      </c>
    </row>
    <row r="261" spans="1:18" x14ac:dyDescent="0.15">
      <c r="A261" t="s">
        <v>631</v>
      </c>
      <c r="B261">
        <v>3</v>
      </c>
      <c r="C261" t="s">
        <v>681</v>
      </c>
      <c r="E261">
        <v>128300</v>
      </c>
      <c r="F261">
        <f t="shared" si="8"/>
        <v>16679</v>
      </c>
      <c r="G261" t="s">
        <v>575</v>
      </c>
      <c r="I261">
        <v>261</v>
      </c>
      <c r="N261">
        <f>IF(M261&gt;0,COUNTIFS($M$1:M261,M261),0)</f>
        <v>0</v>
      </c>
      <c r="O261">
        <f t="shared" si="9"/>
        <v>0</v>
      </c>
      <c r="P261">
        <v>1016261</v>
      </c>
      <c r="R261" t="str" cm="1">
        <f t="array" ref="R261">[1]!LKnum(P261:Q261)</f>
        <v>{1016261}</v>
      </c>
    </row>
    <row r="262" spans="1:18" x14ac:dyDescent="0.15">
      <c r="A262" t="s">
        <v>631</v>
      </c>
      <c r="B262">
        <v>2</v>
      </c>
      <c r="C262" t="s">
        <v>667</v>
      </c>
      <c r="E262">
        <v>24300</v>
      </c>
      <c r="F262">
        <f t="shared" si="8"/>
        <v>36450</v>
      </c>
      <c r="G262" t="s">
        <v>565</v>
      </c>
      <c r="I262">
        <v>262</v>
      </c>
      <c r="N262">
        <f>IF(M262&gt;0,COUNTIFS($M$1:M262,M262),0)</f>
        <v>0</v>
      </c>
      <c r="O262">
        <f t="shared" si="9"/>
        <v>0</v>
      </c>
      <c r="P262">
        <v>1016262</v>
      </c>
      <c r="R262" t="str" cm="1">
        <f t="array" ref="R262">[1]!LKnum(P262:Q262)</f>
        <v>{1016262}</v>
      </c>
    </row>
    <row r="263" spans="1:18" x14ac:dyDescent="0.15">
      <c r="A263" t="s">
        <v>631</v>
      </c>
      <c r="B263">
        <v>2</v>
      </c>
      <c r="C263" t="s">
        <v>674</v>
      </c>
      <c r="E263">
        <v>28400</v>
      </c>
      <c r="F263">
        <f t="shared" si="8"/>
        <v>42600</v>
      </c>
      <c r="G263" t="s">
        <v>570</v>
      </c>
      <c r="I263">
        <v>263</v>
      </c>
      <c r="N263">
        <f>IF(M263&gt;0,COUNTIFS($M$1:M263,M263),0)</f>
        <v>0</v>
      </c>
      <c r="O263">
        <f t="shared" si="9"/>
        <v>0</v>
      </c>
      <c r="P263">
        <v>1016263</v>
      </c>
      <c r="R263" t="str" cm="1">
        <f t="array" ref="R263">[1]!LKnum(P263:Q263)</f>
        <v>{1016263}</v>
      </c>
    </row>
    <row r="264" spans="1:18" x14ac:dyDescent="0.15">
      <c r="A264" t="s">
        <v>631</v>
      </c>
      <c r="B264">
        <v>2</v>
      </c>
      <c r="C264" t="s">
        <v>685</v>
      </c>
      <c r="E264">
        <v>18300</v>
      </c>
      <c r="F264">
        <f t="shared" si="8"/>
        <v>27450</v>
      </c>
      <c r="G264" t="s">
        <v>579</v>
      </c>
      <c r="I264">
        <v>264</v>
      </c>
      <c r="N264">
        <f>IF(M264&gt;0,COUNTIFS($M$1:M264,M264),0)</f>
        <v>0</v>
      </c>
      <c r="O264">
        <f t="shared" si="9"/>
        <v>0</v>
      </c>
      <c r="P264">
        <v>1016264</v>
      </c>
      <c r="R264" t="str" cm="1">
        <f t="array" ref="R264">[1]!LKnum(P264:Q264)</f>
        <v>{1016264}</v>
      </c>
    </row>
    <row r="265" spans="1:18" x14ac:dyDescent="0.15">
      <c r="A265" t="s">
        <v>631</v>
      </c>
      <c r="B265">
        <v>2</v>
      </c>
      <c r="C265" t="s">
        <v>674</v>
      </c>
      <c r="E265">
        <v>28400</v>
      </c>
      <c r="F265">
        <f t="shared" si="8"/>
        <v>42600</v>
      </c>
      <c r="G265" t="s">
        <v>570</v>
      </c>
      <c r="I265">
        <v>265</v>
      </c>
      <c r="N265">
        <f>IF(M265&gt;0,COUNTIFS($M$1:M265,M265),0)</f>
        <v>0</v>
      </c>
      <c r="O265">
        <f t="shared" si="9"/>
        <v>0</v>
      </c>
      <c r="P265">
        <v>1016265</v>
      </c>
      <c r="R265" t="str" cm="1">
        <f t="array" ref="R265">[1]!LKnum(P265:Q265)</f>
        <v>{1016265}</v>
      </c>
    </row>
    <row r="266" spans="1:18" x14ac:dyDescent="0.15">
      <c r="A266" t="s">
        <v>631</v>
      </c>
      <c r="B266">
        <v>2</v>
      </c>
      <c r="C266" t="s">
        <v>667</v>
      </c>
      <c r="E266">
        <v>24300</v>
      </c>
      <c r="F266">
        <f t="shared" si="8"/>
        <v>36450</v>
      </c>
      <c r="G266" t="s">
        <v>565</v>
      </c>
      <c r="I266">
        <v>266</v>
      </c>
      <c r="N266">
        <f>IF(M266&gt;0,COUNTIFS($M$1:M266,M266),0)</f>
        <v>0</v>
      </c>
      <c r="O266">
        <f t="shared" si="9"/>
        <v>0</v>
      </c>
      <c r="P266">
        <v>1016266</v>
      </c>
      <c r="R266" t="str" cm="1">
        <f t="array" ref="R266">[1]!LKnum(P266:Q266)</f>
        <v>{1016266}</v>
      </c>
    </row>
    <row r="267" spans="1:18" x14ac:dyDescent="0.15">
      <c r="A267" t="s">
        <v>631</v>
      </c>
      <c r="B267">
        <v>3</v>
      </c>
      <c r="C267" t="s">
        <v>681</v>
      </c>
      <c r="E267">
        <v>128300</v>
      </c>
      <c r="F267">
        <f t="shared" si="8"/>
        <v>16679</v>
      </c>
      <c r="G267" t="s">
        <v>575</v>
      </c>
      <c r="I267">
        <v>267</v>
      </c>
      <c r="N267">
        <f>IF(M267&gt;0,COUNTIFS($M$1:M267,M267),0)</f>
        <v>0</v>
      </c>
      <c r="O267">
        <f t="shared" si="9"/>
        <v>0</v>
      </c>
      <c r="P267">
        <v>1016267</v>
      </c>
      <c r="R267" t="str" cm="1">
        <f t="array" ref="R267">[1]!LKnum(P267:Q267)</f>
        <v>{1016267}</v>
      </c>
    </row>
    <row r="268" spans="1:18" x14ac:dyDescent="0.15">
      <c r="A268" t="s">
        <v>631</v>
      </c>
      <c r="B268">
        <v>1</v>
      </c>
      <c r="C268" t="s">
        <v>686</v>
      </c>
      <c r="E268">
        <v>21000</v>
      </c>
      <c r="F268">
        <f t="shared" si="8"/>
        <v>21000</v>
      </c>
      <c r="G268" t="s">
        <v>580</v>
      </c>
      <c r="I268">
        <v>268</v>
      </c>
      <c r="N268">
        <f>IF(M268&gt;0,COUNTIFS($M$1:M268,M268),0)</f>
        <v>0</v>
      </c>
      <c r="O268">
        <f t="shared" si="9"/>
        <v>0</v>
      </c>
      <c r="P268">
        <v>1016268</v>
      </c>
      <c r="R268" t="str" cm="1">
        <f t="array" ref="R268">[1]!LKnum(P268:Q268)</f>
        <v>{1016268}</v>
      </c>
    </row>
    <row r="269" spans="1:18" x14ac:dyDescent="0.15">
      <c r="A269" t="s">
        <v>631</v>
      </c>
      <c r="B269">
        <v>2</v>
      </c>
      <c r="C269" t="s">
        <v>667</v>
      </c>
      <c r="E269">
        <v>24300</v>
      </c>
      <c r="F269">
        <f t="shared" si="8"/>
        <v>36450</v>
      </c>
      <c r="G269" t="s">
        <v>565</v>
      </c>
      <c r="I269">
        <v>269</v>
      </c>
      <c r="N269">
        <f>IF(M269&gt;0,COUNTIFS($M$1:M269,M269),0)</f>
        <v>0</v>
      </c>
      <c r="O269">
        <f t="shared" si="9"/>
        <v>0</v>
      </c>
      <c r="P269">
        <v>1016269</v>
      </c>
      <c r="R269" t="str" cm="1">
        <f t="array" ref="R269">[1]!LKnum(P269:Q269)</f>
        <v>{1016269}</v>
      </c>
    </row>
    <row r="270" spans="1:18" x14ac:dyDescent="0.15">
      <c r="A270" t="s">
        <v>631</v>
      </c>
      <c r="B270">
        <v>1</v>
      </c>
      <c r="C270" t="s">
        <v>686</v>
      </c>
      <c r="E270">
        <v>21000</v>
      </c>
      <c r="F270">
        <f t="shared" si="8"/>
        <v>21000</v>
      </c>
      <c r="G270" t="s">
        <v>580</v>
      </c>
      <c r="I270">
        <v>270</v>
      </c>
      <c r="N270">
        <f>IF(M270&gt;0,COUNTIFS($M$1:M270,M270),0)</f>
        <v>0</v>
      </c>
      <c r="O270">
        <f t="shared" si="9"/>
        <v>0</v>
      </c>
      <c r="P270">
        <v>1016270</v>
      </c>
      <c r="R270" t="str" cm="1">
        <f t="array" ref="R270">[1]!LKnum(P270:Q270)</f>
        <v>{1016270}</v>
      </c>
    </row>
    <row r="271" spans="1:18" x14ac:dyDescent="0.15">
      <c r="A271" t="s">
        <v>631</v>
      </c>
      <c r="B271">
        <v>2</v>
      </c>
      <c r="C271" t="s">
        <v>674</v>
      </c>
      <c r="E271">
        <v>28400</v>
      </c>
      <c r="F271">
        <f t="shared" si="8"/>
        <v>42600</v>
      </c>
      <c r="G271" t="s">
        <v>570</v>
      </c>
      <c r="I271">
        <v>271</v>
      </c>
      <c r="N271">
        <f>IF(M271&gt;0,COUNTIFS($M$1:M271,M271),0)</f>
        <v>0</v>
      </c>
      <c r="O271">
        <f t="shared" si="9"/>
        <v>0</v>
      </c>
      <c r="P271">
        <v>1016271</v>
      </c>
      <c r="R271" t="str" cm="1">
        <f t="array" ref="R271">[1]!LKnum(P271:Q271)</f>
        <v>{1016271}</v>
      </c>
    </row>
    <row r="272" spans="1:18" x14ac:dyDescent="0.15">
      <c r="A272" t="s">
        <v>631</v>
      </c>
      <c r="B272">
        <v>1</v>
      </c>
      <c r="C272" t="s">
        <v>686</v>
      </c>
      <c r="E272">
        <v>21000</v>
      </c>
      <c r="F272">
        <f t="shared" si="8"/>
        <v>21000</v>
      </c>
      <c r="G272" t="s">
        <v>580</v>
      </c>
      <c r="I272">
        <v>272</v>
      </c>
      <c r="N272">
        <f>IF(M272&gt;0,COUNTIFS($M$1:M272,M272),0)</f>
        <v>0</v>
      </c>
      <c r="O272">
        <f t="shared" si="9"/>
        <v>0</v>
      </c>
      <c r="P272">
        <v>1016272</v>
      </c>
      <c r="R272" t="str" cm="1">
        <f t="array" ref="R272">[1]!LKnum(P272:Q272)</f>
        <v>{1016272}</v>
      </c>
    </row>
    <row r="273" spans="1:18" x14ac:dyDescent="0.15">
      <c r="A273" t="s">
        <v>631</v>
      </c>
      <c r="B273">
        <v>2</v>
      </c>
      <c r="C273" t="s">
        <v>667</v>
      </c>
      <c r="E273">
        <v>24300</v>
      </c>
      <c r="F273">
        <f t="shared" si="8"/>
        <v>36450</v>
      </c>
      <c r="G273" t="s">
        <v>565</v>
      </c>
      <c r="I273">
        <v>273</v>
      </c>
      <c r="N273">
        <f>IF(M273&gt;0,COUNTIFS($M$1:M273,M273),0)</f>
        <v>0</v>
      </c>
      <c r="O273">
        <f t="shared" si="9"/>
        <v>0</v>
      </c>
      <c r="P273">
        <v>1016273</v>
      </c>
      <c r="R273" t="str" cm="1">
        <f t="array" ref="R273">[1]!LKnum(P273:Q273)</f>
        <v>{1016273}</v>
      </c>
    </row>
    <row r="274" spans="1:18" x14ac:dyDescent="0.15">
      <c r="A274" t="s">
        <v>631</v>
      </c>
      <c r="B274">
        <v>2</v>
      </c>
      <c r="C274" t="s">
        <v>685</v>
      </c>
      <c r="E274">
        <v>18300</v>
      </c>
      <c r="F274">
        <f t="shared" si="8"/>
        <v>27450</v>
      </c>
      <c r="G274" t="s">
        <v>579</v>
      </c>
      <c r="I274">
        <v>274</v>
      </c>
      <c r="N274">
        <f>IF(M274&gt;0,COUNTIFS($M$1:M274,M274),0)</f>
        <v>0</v>
      </c>
      <c r="O274">
        <f t="shared" si="9"/>
        <v>0</v>
      </c>
      <c r="P274">
        <v>1016274</v>
      </c>
      <c r="R274" t="str" cm="1">
        <f t="array" ref="R274">[1]!LKnum(P274:Q274)</f>
        <v>{1016274}</v>
      </c>
    </row>
    <row r="275" spans="1:18" x14ac:dyDescent="0.15">
      <c r="A275" t="s">
        <v>631</v>
      </c>
      <c r="B275">
        <v>2</v>
      </c>
      <c r="C275" t="s">
        <v>667</v>
      </c>
      <c r="E275">
        <v>24300</v>
      </c>
      <c r="F275">
        <f t="shared" si="8"/>
        <v>36450</v>
      </c>
      <c r="G275" t="s">
        <v>565</v>
      </c>
      <c r="I275">
        <v>275</v>
      </c>
      <c r="N275">
        <f>IF(M275&gt;0,COUNTIFS($M$1:M275,M275),0)</f>
        <v>0</v>
      </c>
      <c r="O275">
        <f t="shared" si="9"/>
        <v>0</v>
      </c>
      <c r="P275">
        <v>1016275</v>
      </c>
      <c r="R275" t="str" cm="1">
        <f t="array" ref="R275">[1]!LKnum(P275:Q275)</f>
        <v>{1016275}</v>
      </c>
    </row>
    <row r="276" spans="1:18" x14ac:dyDescent="0.15">
      <c r="A276" t="s">
        <v>631</v>
      </c>
      <c r="B276">
        <v>3</v>
      </c>
      <c r="C276" t="s">
        <v>679</v>
      </c>
      <c r="E276">
        <v>171000</v>
      </c>
      <c r="F276">
        <f t="shared" si="8"/>
        <v>22230</v>
      </c>
      <c r="G276" t="s">
        <v>573</v>
      </c>
      <c r="I276">
        <v>276</v>
      </c>
      <c r="N276">
        <f>IF(M276&gt;0,COUNTIFS($M$1:M276,M276),0)</f>
        <v>0</v>
      </c>
      <c r="O276">
        <f t="shared" si="9"/>
        <v>0</v>
      </c>
      <c r="P276">
        <v>1016276</v>
      </c>
      <c r="R276" t="str" cm="1">
        <f t="array" ref="R276">[1]!LKnum(P276:Q276)</f>
        <v>{1016276}</v>
      </c>
    </row>
    <row r="277" spans="1:18" x14ac:dyDescent="0.15">
      <c r="A277" t="s">
        <v>631</v>
      </c>
      <c r="B277">
        <v>1</v>
      </c>
      <c r="C277" t="s">
        <v>686</v>
      </c>
      <c r="E277">
        <v>21000</v>
      </c>
      <c r="F277">
        <f t="shared" si="8"/>
        <v>21000</v>
      </c>
      <c r="G277" t="s">
        <v>580</v>
      </c>
      <c r="I277">
        <v>277</v>
      </c>
      <c r="N277">
        <f>IF(M277&gt;0,COUNTIFS($M$1:M277,M277),0)</f>
        <v>0</v>
      </c>
      <c r="O277">
        <f t="shared" si="9"/>
        <v>0</v>
      </c>
      <c r="P277">
        <v>1016277</v>
      </c>
      <c r="R277" t="str" cm="1">
        <f t="array" ref="R277">[1]!LKnum(P277:Q277)</f>
        <v>{1016277}</v>
      </c>
    </row>
    <row r="278" spans="1:18" x14ac:dyDescent="0.15">
      <c r="A278" t="s">
        <v>631</v>
      </c>
      <c r="B278">
        <v>1</v>
      </c>
      <c r="C278" t="s">
        <v>687</v>
      </c>
      <c r="E278">
        <v>15800</v>
      </c>
      <c r="F278">
        <f t="shared" si="8"/>
        <v>15800</v>
      </c>
      <c r="G278" t="s">
        <v>581</v>
      </c>
      <c r="I278">
        <v>278</v>
      </c>
      <c r="N278">
        <f>IF(M278&gt;0,COUNTIFS($M$1:M278,M278),0)</f>
        <v>0</v>
      </c>
      <c r="O278">
        <f t="shared" si="9"/>
        <v>0</v>
      </c>
      <c r="P278">
        <v>1016278</v>
      </c>
      <c r="R278" t="str" cm="1">
        <f t="array" ref="R278">[1]!LKnum(P278:Q278)</f>
        <v>{1016278}</v>
      </c>
    </row>
    <row r="279" spans="1:18" x14ac:dyDescent="0.15">
      <c r="A279" t="s">
        <v>631</v>
      </c>
      <c r="B279">
        <v>2</v>
      </c>
      <c r="C279" t="s">
        <v>685</v>
      </c>
      <c r="E279">
        <v>18300</v>
      </c>
      <c r="F279">
        <f t="shared" si="8"/>
        <v>27450</v>
      </c>
      <c r="G279" t="s">
        <v>579</v>
      </c>
      <c r="I279">
        <v>279</v>
      </c>
      <c r="N279">
        <f>IF(M279&gt;0,COUNTIFS($M$1:M279,M279),0)</f>
        <v>0</v>
      </c>
      <c r="O279">
        <f t="shared" si="9"/>
        <v>0</v>
      </c>
      <c r="P279">
        <v>1016279</v>
      </c>
      <c r="R279" t="str" cm="1">
        <f t="array" ref="R279">[1]!LKnum(P279:Q279)</f>
        <v>{1016279}</v>
      </c>
    </row>
    <row r="280" spans="1:18" x14ac:dyDescent="0.15">
      <c r="A280" t="s">
        <v>631</v>
      </c>
      <c r="B280">
        <v>3</v>
      </c>
      <c r="C280" t="s">
        <v>679</v>
      </c>
      <c r="E280">
        <v>171000</v>
      </c>
      <c r="F280">
        <f t="shared" si="8"/>
        <v>22230</v>
      </c>
      <c r="G280" t="s">
        <v>573</v>
      </c>
      <c r="I280">
        <v>280</v>
      </c>
      <c r="N280">
        <f>IF(M280&gt;0,COUNTIFS($M$1:M280,M280),0)</f>
        <v>0</v>
      </c>
      <c r="O280">
        <f t="shared" si="9"/>
        <v>0</v>
      </c>
      <c r="P280">
        <v>1016280</v>
      </c>
      <c r="R280" t="str" cm="1">
        <f t="array" ref="R280">[1]!LKnum(P280:Q280)</f>
        <v>{1016280}</v>
      </c>
    </row>
    <row r="281" spans="1:18" x14ac:dyDescent="0.15">
      <c r="A281" t="s">
        <v>631</v>
      </c>
      <c r="B281">
        <v>1</v>
      </c>
      <c r="C281" t="s">
        <v>688</v>
      </c>
      <c r="E281">
        <v>201300</v>
      </c>
      <c r="F281">
        <f t="shared" si="8"/>
        <v>201300</v>
      </c>
      <c r="G281" t="s">
        <v>623</v>
      </c>
      <c r="H281" t="s">
        <v>722</v>
      </c>
      <c r="I281">
        <v>281</v>
      </c>
      <c r="K281">
        <v>4</v>
      </c>
      <c r="L281" t="s">
        <v>723</v>
      </c>
      <c r="M281">
        <v>3000001</v>
      </c>
      <c r="N281">
        <f>IF(M281&gt;0,COUNTIFS($M$1:M281,M281),0)</f>
        <v>5</v>
      </c>
      <c r="O281">
        <f t="shared" si="9"/>
        <v>18</v>
      </c>
      <c r="P281">
        <v>1016281</v>
      </c>
      <c r="Q281">
        <v>3000001</v>
      </c>
      <c r="R281" t="str" cm="1">
        <f t="array" ref="R281">[1]!LKnum(P281:Q281)</f>
        <v>{1016281|3000001}</v>
      </c>
    </row>
    <row r="282" spans="1:18" x14ac:dyDescent="0.15">
      <c r="A282" t="s">
        <v>631</v>
      </c>
      <c r="B282">
        <v>2</v>
      </c>
      <c r="C282" t="s">
        <v>689</v>
      </c>
      <c r="E282">
        <v>232900</v>
      </c>
      <c r="F282">
        <f t="shared" si="8"/>
        <v>349350</v>
      </c>
      <c r="G282" t="s">
        <v>624</v>
      </c>
      <c r="H282" t="s">
        <v>724</v>
      </c>
      <c r="I282">
        <v>282</v>
      </c>
      <c r="K282">
        <v>4</v>
      </c>
      <c r="L282" t="s">
        <v>723</v>
      </c>
      <c r="M282">
        <v>3000004</v>
      </c>
      <c r="N282">
        <f>IF(M282&gt;0,COUNTIFS($M$1:M282,M282),0)</f>
        <v>5</v>
      </c>
      <c r="O282">
        <f t="shared" si="9"/>
        <v>18</v>
      </c>
      <c r="P282">
        <v>1016282</v>
      </c>
      <c r="Q282">
        <v>3000004</v>
      </c>
      <c r="R282" t="str" cm="1">
        <f t="array" ref="R282">[1]!LKnum(P282:Q282)</f>
        <v>{1016282|3000004}</v>
      </c>
    </row>
    <row r="283" spans="1:18" x14ac:dyDescent="0.15">
      <c r="A283" t="s">
        <v>631</v>
      </c>
      <c r="B283">
        <v>2</v>
      </c>
      <c r="C283" t="s">
        <v>689</v>
      </c>
      <c r="E283">
        <v>232900</v>
      </c>
      <c r="F283">
        <f t="shared" si="8"/>
        <v>349350</v>
      </c>
      <c r="G283" t="s">
        <v>624</v>
      </c>
      <c r="H283" t="s">
        <v>724</v>
      </c>
      <c r="I283">
        <v>283</v>
      </c>
      <c r="K283">
        <v>4</v>
      </c>
      <c r="L283" t="s">
        <v>723</v>
      </c>
      <c r="M283">
        <v>3000016</v>
      </c>
      <c r="N283">
        <f>IF(M283&gt;0,COUNTIFS($M$1:M283,M283),0)</f>
        <v>5</v>
      </c>
      <c r="O283">
        <f t="shared" si="9"/>
        <v>18</v>
      </c>
      <c r="P283">
        <v>1016283</v>
      </c>
      <c r="Q283">
        <v>3000016</v>
      </c>
      <c r="R283" t="str" cm="1">
        <f t="array" ref="R283">[1]!LKnum(P283:Q283)</f>
        <v>{1016283|3000016}</v>
      </c>
    </row>
    <row r="284" spans="1:18" x14ac:dyDescent="0.15">
      <c r="A284" t="s">
        <v>631</v>
      </c>
      <c r="B284">
        <v>2</v>
      </c>
      <c r="C284" t="s">
        <v>689</v>
      </c>
      <c r="E284">
        <v>232900</v>
      </c>
      <c r="F284">
        <f t="shared" si="8"/>
        <v>349350</v>
      </c>
      <c r="G284" t="s">
        <v>624</v>
      </c>
      <c r="H284" t="s">
        <v>724</v>
      </c>
      <c r="I284">
        <v>284</v>
      </c>
      <c r="K284">
        <v>4</v>
      </c>
      <c r="L284" t="s">
        <v>723</v>
      </c>
      <c r="M284">
        <v>3000022</v>
      </c>
      <c r="N284">
        <f>IF(M284&gt;0,COUNTIFS($M$1:M284,M284),0)</f>
        <v>5</v>
      </c>
      <c r="O284">
        <f t="shared" si="9"/>
        <v>18</v>
      </c>
      <c r="P284">
        <v>1016284</v>
      </c>
      <c r="Q284">
        <v>3000022</v>
      </c>
      <c r="R284" t="str" cm="1">
        <f t="array" ref="R284">[1]!LKnum(P284:Q284)</f>
        <v>{1016284|3000022}</v>
      </c>
    </row>
    <row r="285" spans="1:18" x14ac:dyDescent="0.15">
      <c r="A285" t="s">
        <v>631</v>
      </c>
      <c r="B285">
        <v>2</v>
      </c>
      <c r="C285" t="s">
        <v>689</v>
      </c>
      <c r="E285">
        <v>232900</v>
      </c>
      <c r="F285">
        <f t="shared" si="8"/>
        <v>349350</v>
      </c>
      <c r="G285" t="s">
        <v>624</v>
      </c>
      <c r="H285" t="s">
        <v>724</v>
      </c>
      <c r="I285">
        <v>285</v>
      </c>
      <c r="K285">
        <v>4</v>
      </c>
      <c r="L285" t="s">
        <v>723</v>
      </c>
      <c r="M285">
        <v>3000028</v>
      </c>
      <c r="N285">
        <f>IF(M285&gt;0,COUNTIFS($M$1:M285,M285),0)</f>
        <v>5</v>
      </c>
      <c r="O285">
        <f t="shared" si="9"/>
        <v>18</v>
      </c>
      <c r="P285">
        <v>1016285</v>
      </c>
      <c r="Q285">
        <v>3000028</v>
      </c>
      <c r="R285" t="str" cm="1">
        <f t="array" ref="R285">[1]!LKnum(P285:Q285)</f>
        <v>{1016285|3000028}</v>
      </c>
    </row>
    <row r="286" spans="1:18" x14ac:dyDescent="0.15">
      <c r="A286" t="s">
        <v>631</v>
      </c>
      <c r="B286">
        <v>1</v>
      </c>
      <c r="C286" t="s">
        <v>688</v>
      </c>
      <c r="E286">
        <v>201300</v>
      </c>
      <c r="F286">
        <f t="shared" si="8"/>
        <v>201300</v>
      </c>
      <c r="G286" t="s">
        <v>623</v>
      </c>
      <c r="H286" t="s">
        <v>722</v>
      </c>
      <c r="I286">
        <v>286</v>
      </c>
      <c r="K286">
        <v>4</v>
      </c>
      <c r="L286" t="s">
        <v>723</v>
      </c>
      <c r="M286">
        <v>3000031</v>
      </c>
      <c r="N286">
        <f>IF(M286&gt;0,COUNTIFS($M$1:M286,M286),0)</f>
        <v>5</v>
      </c>
      <c r="O286">
        <f t="shared" si="9"/>
        <v>18</v>
      </c>
      <c r="P286">
        <v>1016286</v>
      </c>
      <c r="Q286">
        <v>3000031</v>
      </c>
      <c r="R286" t="str" cm="1">
        <f t="array" ref="R286">[1]!LKnum(P286:Q286)</f>
        <v>{1016286|3000031}</v>
      </c>
    </row>
    <row r="287" spans="1:18" x14ac:dyDescent="0.15">
      <c r="A287" t="s">
        <v>631</v>
      </c>
      <c r="B287">
        <v>1</v>
      </c>
      <c r="C287" t="s">
        <v>688</v>
      </c>
      <c r="E287">
        <v>201300</v>
      </c>
      <c r="F287">
        <f t="shared" si="8"/>
        <v>201300</v>
      </c>
      <c r="G287" t="s">
        <v>623</v>
      </c>
      <c r="H287" t="s">
        <v>722</v>
      </c>
      <c r="I287">
        <v>287</v>
      </c>
      <c r="K287">
        <v>4</v>
      </c>
      <c r="L287" t="s">
        <v>723</v>
      </c>
      <c r="M287">
        <v>3000034</v>
      </c>
      <c r="N287">
        <f>IF(M287&gt;0,COUNTIFS($M$1:M287,M287),0)</f>
        <v>5</v>
      </c>
      <c r="O287">
        <f t="shared" si="9"/>
        <v>18</v>
      </c>
      <c r="P287">
        <v>1016287</v>
      </c>
      <c r="Q287">
        <v>3000034</v>
      </c>
      <c r="R287" t="str" cm="1">
        <f t="array" ref="R287">[1]!LKnum(P287:Q287)</f>
        <v>{1016287|3000034}</v>
      </c>
    </row>
    <row r="288" spans="1:18" x14ac:dyDescent="0.15">
      <c r="A288" t="s">
        <v>631</v>
      </c>
      <c r="B288">
        <v>1</v>
      </c>
      <c r="C288" t="s">
        <v>688</v>
      </c>
      <c r="E288">
        <v>201300</v>
      </c>
      <c r="F288">
        <f t="shared" si="8"/>
        <v>201300</v>
      </c>
      <c r="G288" t="s">
        <v>623</v>
      </c>
      <c r="H288" t="s">
        <v>722</v>
      </c>
      <c r="I288">
        <v>288</v>
      </c>
      <c r="K288">
        <v>4</v>
      </c>
      <c r="L288" t="s">
        <v>723</v>
      </c>
      <c r="M288">
        <v>3000037</v>
      </c>
      <c r="N288">
        <f>IF(M288&gt;0,COUNTIFS($M$1:M288,M288),0)</f>
        <v>5</v>
      </c>
      <c r="O288">
        <f t="shared" si="9"/>
        <v>18</v>
      </c>
      <c r="P288">
        <v>1016288</v>
      </c>
      <c r="Q288">
        <v>3000037</v>
      </c>
      <c r="R288" t="str" cm="1">
        <f t="array" ref="R288">[1]!LKnum(P288:Q288)</f>
        <v>{1016288|3000037}</v>
      </c>
    </row>
    <row r="289" spans="1:18" x14ac:dyDescent="0.15">
      <c r="A289" t="s">
        <v>631</v>
      </c>
      <c r="B289">
        <v>2</v>
      </c>
      <c r="C289" t="s">
        <v>690</v>
      </c>
      <c r="E289">
        <v>141800</v>
      </c>
      <c r="F289">
        <f t="shared" si="8"/>
        <v>212700</v>
      </c>
      <c r="G289" t="s">
        <v>582</v>
      </c>
      <c r="I289">
        <v>289</v>
      </c>
      <c r="M289">
        <v>3000040</v>
      </c>
      <c r="N289">
        <f>IF(M289&gt;0,COUNTIFS($M$1:M289,M289),0)</f>
        <v>5</v>
      </c>
      <c r="O289">
        <f t="shared" si="9"/>
        <v>10</v>
      </c>
      <c r="P289">
        <v>1016289</v>
      </c>
      <c r="Q289">
        <v>3000040</v>
      </c>
      <c r="R289" t="str" cm="1">
        <f t="array" ref="R289">[1]!LKnum(P289:Q289)</f>
        <v>{1016289|3000040}</v>
      </c>
    </row>
    <row r="290" spans="1:18" x14ac:dyDescent="0.15">
      <c r="A290" t="s">
        <v>631</v>
      </c>
      <c r="B290">
        <v>3</v>
      </c>
      <c r="C290" t="s">
        <v>691</v>
      </c>
      <c r="E290">
        <v>1667500</v>
      </c>
      <c r="F290">
        <f t="shared" si="8"/>
        <v>216775</v>
      </c>
      <c r="G290" t="s">
        <v>625</v>
      </c>
      <c r="H290" t="s">
        <v>725</v>
      </c>
      <c r="I290">
        <v>290</v>
      </c>
      <c r="K290">
        <v>4</v>
      </c>
      <c r="L290" t="s">
        <v>723</v>
      </c>
      <c r="M290">
        <v>3000043</v>
      </c>
      <c r="N290">
        <f>IF(M290&gt;0,COUNTIFS($M$1:M290,M290),0)</f>
        <v>5</v>
      </c>
      <c r="O290">
        <f t="shared" si="9"/>
        <v>18</v>
      </c>
      <c r="P290">
        <v>1016290</v>
      </c>
      <c r="Q290">
        <v>3000043</v>
      </c>
      <c r="R290" t="str" cm="1">
        <f t="array" ref="R290">[1]!LKnum(P290:Q290)</f>
        <v>{1016290|3000043}</v>
      </c>
    </row>
    <row r="291" spans="1:18" x14ac:dyDescent="0.15">
      <c r="A291" t="s">
        <v>631</v>
      </c>
      <c r="B291">
        <v>3</v>
      </c>
      <c r="C291" t="s">
        <v>691</v>
      </c>
      <c r="E291">
        <v>1667500</v>
      </c>
      <c r="F291">
        <f t="shared" si="8"/>
        <v>216775</v>
      </c>
      <c r="G291" t="s">
        <v>625</v>
      </c>
      <c r="H291" t="s">
        <v>725</v>
      </c>
      <c r="I291">
        <v>291</v>
      </c>
      <c r="K291">
        <v>4</v>
      </c>
      <c r="L291" t="s">
        <v>723</v>
      </c>
      <c r="M291">
        <v>3000046</v>
      </c>
      <c r="N291">
        <f>IF(M291&gt;0,COUNTIFS($M$1:M291,M291),0)</f>
        <v>5</v>
      </c>
      <c r="O291">
        <f t="shared" si="9"/>
        <v>18</v>
      </c>
      <c r="P291">
        <v>1016291</v>
      </c>
      <c r="Q291">
        <v>3000046</v>
      </c>
      <c r="R291" t="str" cm="1">
        <f t="array" ref="R291">[1]!LKnum(P291:Q291)</f>
        <v>{1016291|3000046}</v>
      </c>
    </row>
    <row r="292" spans="1:18" x14ac:dyDescent="0.15">
      <c r="A292" t="s">
        <v>631</v>
      </c>
      <c r="B292">
        <v>1</v>
      </c>
      <c r="C292" t="s">
        <v>692</v>
      </c>
      <c r="E292">
        <v>140000</v>
      </c>
      <c r="F292">
        <f t="shared" si="8"/>
        <v>140000</v>
      </c>
      <c r="G292" t="s">
        <v>583</v>
      </c>
      <c r="I292">
        <v>292</v>
      </c>
      <c r="M292">
        <v>3000049</v>
      </c>
      <c r="N292">
        <f>IF(M292&gt;0,COUNTIFS($M$1:M292,M292),0)</f>
        <v>5</v>
      </c>
      <c r="O292">
        <f t="shared" si="9"/>
        <v>10</v>
      </c>
      <c r="P292">
        <v>1016292</v>
      </c>
      <c r="Q292">
        <v>3000049</v>
      </c>
      <c r="R292" t="str" cm="1">
        <f t="array" ref="R292">[1]!LKnum(P292:Q292)</f>
        <v>{1016292|3000049}</v>
      </c>
    </row>
    <row r="293" spans="1:18" x14ac:dyDescent="0.15">
      <c r="A293" t="s">
        <v>631</v>
      </c>
      <c r="B293">
        <v>2</v>
      </c>
      <c r="C293" t="s">
        <v>693</v>
      </c>
      <c r="E293">
        <v>182300</v>
      </c>
      <c r="F293">
        <f t="shared" si="8"/>
        <v>273450</v>
      </c>
      <c r="G293" t="s">
        <v>626</v>
      </c>
      <c r="H293" t="s">
        <v>724</v>
      </c>
      <c r="I293">
        <v>293</v>
      </c>
      <c r="K293">
        <v>4</v>
      </c>
      <c r="L293" t="s">
        <v>723</v>
      </c>
      <c r="M293">
        <v>3000052</v>
      </c>
      <c r="N293">
        <f>IF(M293&gt;0,COUNTIFS($M$1:M293,M293),0)</f>
        <v>5</v>
      </c>
      <c r="O293">
        <f t="shared" si="9"/>
        <v>18</v>
      </c>
      <c r="P293">
        <v>1016293</v>
      </c>
      <c r="Q293">
        <v>3000052</v>
      </c>
      <c r="R293" t="str" cm="1">
        <f t="array" ref="R293">[1]!LKnum(P293:Q293)</f>
        <v>{1016293|3000052}</v>
      </c>
    </row>
    <row r="294" spans="1:18" x14ac:dyDescent="0.15">
      <c r="A294" t="s">
        <v>631</v>
      </c>
      <c r="B294">
        <v>2</v>
      </c>
      <c r="C294" t="s">
        <v>694</v>
      </c>
      <c r="E294">
        <v>162000</v>
      </c>
      <c r="F294">
        <f t="shared" si="8"/>
        <v>243000</v>
      </c>
      <c r="G294" t="s">
        <v>584</v>
      </c>
      <c r="I294">
        <v>294</v>
      </c>
      <c r="M294">
        <v>3000055</v>
      </c>
      <c r="N294">
        <f>IF(M294&gt;0,COUNTIFS($M$1:M294,M294),0)</f>
        <v>5</v>
      </c>
      <c r="O294">
        <f t="shared" si="9"/>
        <v>10</v>
      </c>
      <c r="P294">
        <v>1016294</v>
      </c>
      <c r="Q294">
        <v>3000055</v>
      </c>
      <c r="R294" t="str" cm="1">
        <f t="array" ref="R294">[1]!LKnum(P294:Q294)</f>
        <v>{1016294|3000055}</v>
      </c>
    </row>
    <row r="295" spans="1:18" x14ac:dyDescent="0.15">
      <c r="A295" t="s">
        <v>631</v>
      </c>
      <c r="B295">
        <v>1</v>
      </c>
      <c r="C295" t="s">
        <v>688</v>
      </c>
      <c r="E295">
        <v>201300</v>
      </c>
      <c r="F295">
        <f t="shared" si="8"/>
        <v>201300</v>
      </c>
      <c r="G295" t="s">
        <v>623</v>
      </c>
      <c r="H295" t="s">
        <v>722</v>
      </c>
      <c r="I295">
        <v>295</v>
      </c>
      <c r="K295">
        <v>4</v>
      </c>
      <c r="L295" t="s">
        <v>723</v>
      </c>
      <c r="M295">
        <v>3000058</v>
      </c>
      <c r="N295">
        <f>IF(M295&gt;0,COUNTIFS($M$1:M295,M295),0)</f>
        <v>5</v>
      </c>
      <c r="O295">
        <f t="shared" si="9"/>
        <v>18</v>
      </c>
      <c r="P295">
        <v>1016295</v>
      </c>
      <c r="Q295">
        <v>3000058</v>
      </c>
      <c r="R295" t="str" cm="1">
        <f t="array" ref="R295">[1]!LKnum(P295:Q295)</f>
        <v>{1016295|3000058}</v>
      </c>
    </row>
    <row r="296" spans="1:18" x14ac:dyDescent="0.15">
      <c r="A296" t="s">
        <v>631</v>
      </c>
      <c r="B296">
        <v>2</v>
      </c>
      <c r="C296" t="s">
        <v>689</v>
      </c>
      <c r="E296">
        <v>232900</v>
      </c>
      <c r="F296">
        <f t="shared" si="8"/>
        <v>349350</v>
      </c>
      <c r="G296" t="s">
        <v>624</v>
      </c>
      <c r="H296" t="s">
        <v>724</v>
      </c>
      <c r="I296">
        <v>296</v>
      </c>
      <c r="K296">
        <v>4</v>
      </c>
      <c r="L296" t="s">
        <v>723</v>
      </c>
      <c r="M296">
        <v>3000061</v>
      </c>
      <c r="N296">
        <f>IF(M296&gt;0,COUNTIFS($M$1:M296,M296),0)</f>
        <v>5</v>
      </c>
      <c r="O296">
        <f t="shared" si="9"/>
        <v>18</v>
      </c>
      <c r="P296">
        <v>1016296</v>
      </c>
      <c r="Q296">
        <v>3000061</v>
      </c>
      <c r="R296" t="str" cm="1">
        <f t="array" ref="R296">[1]!LKnum(P296:Q296)</f>
        <v>{1016296|3000061}</v>
      </c>
    </row>
    <row r="297" spans="1:18" x14ac:dyDescent="0.15">
      <c r="A297" t="s">
        <v>631</v>
      </c>
      <c r="B297">
        <v>2</v>
      </c>
      <c r="C297" t="s">
        <v>693</v>
      </c>
      <c r="E297">
        <v>182300</v>
      </c>
      <c r="F297">
        <f t="shared" si="8"/>
        <v>273450</v>
      </c>
      <c r="G297" t="s">
        <v>626</v>
      </c>
      <c r="H297" t="s">
        <v>724</v>
      </c>
      <c r="I297">
        <v>297</v>
      </c>
      <c r="K297">
        <v>4</v>
      </c>
      <c r="L297" t="s">
        <v>723</v>
      </c>
      <c r="M297">
        <v>3000064</v>
      </c>
      <c r="N297">
        <f>IF(M297&gt;0,COUNTIFS($M$1:M297,M297),0)</f>
        <v>5</v>
      </c>
      <c r="O297">
        <f t="shared" si="9"/>
        <v>18</v>
      </c>
      <c r="P297">
        <v>1016297</v>
      </c>
      <c r="Q297">
        <v>3000064</v>
      </c>
      <c r="R297" t="str" cm="1">
        <f t="array" ref="R297">[1]!LKnum(P297:Q297)</f>
        <v>{1016297|3000064}</v>
      </c>
    </row>
    <row r="298" spans="1:18" x14ac:dyDescent="0.15">
      <c r="A298" t="s">
        <v>631</v>
      </c>
      <c r="B298">
        <v>2</v>
      </c>
      <c r="C298" t="s">
        <v>693</v>
      </c>
      <c r="E298">
        <v>182300</v>
      </c>
      <c r="F298">
        <f t="shared" si="8"/>
        <v>273450</v>
      </c>
      <c r="G298" t="s">
        <v>626</v>
      </c>
      <c r="H298" t="s">
        <v>724</v>
      </c>
      <c r="I298">
        <v>298</v>
      </c>
      <c r="K298">
        <v>4</v>
      </c>
      <c r="L298" t="s">
        <v>723</v>
      </c>
      <c r="M298">
        <v>3000067</v>
      </c>
      <c r="N298">
        <f>IF(M298&gt;0,COUNTIFS($M$1:M298,M298),0)</f>
        <v>5</v>
      </c>
      <c r="O298">
        <f t="shared" si="9"/>
        <v>18</v>
      </c>
      <c r="P298">
        <v>1016298</v>
      </c>
      <c r="Q298">
        <v>3000067</v>
      </c>
      <c r="R298" t="str" cm="1">
        <f t="array" ref="R298">[1]!LKnum(P298:Q298)</f>
        <v>{1016298|3000067}</v>
      </c>
    </row>
    <row r="299" spans="1:18" x14ac:dyDescent="0.15">
      <c r="A299" t="s">
        <v>631</v>
      </c>
      <c r="B299">
        <v>2</v>
      </c>
      <c r="C299" t="s">
        <v>690</v>
      </c>
      <c r="E299">
        <v>141800</v>
      </c>
      <c r="F299">
        <f t="shared" si="8"/>
        <v>212700</v>
      </c>
      <c r="G299" t="s">
        <v>582</v>
      </c>
      <c r="I299">
        <v>299</v>
      </c>
      <c r="M299">
        <v>3000070</v>
      </c>
      <c r="N299">
        <f>IF(M299&gt;0,COUNTIFS($M$1:M299,M299),0)</f>
        <v>5</v>
      </c>
      <c r="O299">
        <f t="shared" si="9"/>
        <v>10</v>
      </c>
      <c r="P299">
        <v>1016299</v>
      </c>
      <c r="Q299">
        <v>3000070</v>
      </c>
      <c r="R299" t="str" cm="1">
        <f t="array" ref="R299">[1]!LKnum(P299:Q299)</f>
        <v>{1016299|3000070}</v>
      </c>
    </row>
    <row r="300" spans="1:18" x14ac:dyDescent="0.15">
      <c r="A300" t="s">
        <v>631</v>
      </c>
      <c r="B300">
        <v>3</v>
      </c>
      <c r="C300" t="s">
        <v>695</v>
      </c>
      <c r="E300">
        <v>870000</v>
      </c>
      <c r="F300">
        <f t="shared" si="8"/>
        <v>113100</v>
      </c>
      <c r="G300" t="s">
        <v>585</v>
      </c>
      <c r="I300">
        <v>300</v>
      </c>
      <c r="M300">
        <v>3000073</v>
      </c>
      <c r="N300">
        <f>IF(M300&gt;0,COUNTIFS($M$1:M300,M300),0)</f>
        <v>5</v>
      </c>
      <c r="O300">
        <f t="shared" si="9"/>
        <v>10</v>
      </c>
      <c r="P300">
        <v>1016300</v>
      </c>
      <c r="Q300">
        <v>3000073</v>
      </c>
      <c r="R300" t="str" cm="1">
        <f t="array" ref="R300">[1]!LKnum(P300:Q300)</f>
        <v>{1016300|3000073}</v>
      </c>
    </row>
    <row r="301" spans="1:18" x14ac:dyDescent="0.15">
      <c r="A301" t="s">
        <v>631</v>
      </c>
      <c r="B301">
        <v>1</v>
      </c>
      <c r="C301" t="s">
        <v>696</v>
      </c>
      <c r="E301">
        <v>157500</v>
      </c>
      <c r="F301">
        <f t="shared" si="8"/>
        <v>157500</v>
      </c>
      <c r="G301" t="s">
        <v>586</v>
      </c>
      <c r="I301">
        <v>301</v>
      </c>
      <c r="M301">
        <v>3000076</v>
      </c>
      <c r="N301">
        <f>IF(M301&gt;0,COUNTIFS($M$1:M301,M301),0)</f>
        <v>5</v>
      </c>
      <c r="O301">
        <f t="shared" si="9"/>
        <v>10</v>
      </c>
      <c r="P301">
        <v>1016301</v>
      </c>
      <c r="Q301">
        <v>3000076</v>
      </c>
      <c r="R301" t="str" cm="1">
        <f t="array" ref="R301">[1]!LKnum(P301:Q301)</f>
        <v>{1016301|3000076}</v>
      </c>
    </row>
    <row r="302" spans="1:18" x14ac:dyDescent="0.15">
      <c r="A302" t="s">
        <v>631</v>
      </c>
      <c r="B302">
        <v>3</v>
      </c>
      <c r="C302" t="s">
        <v>697</v>
      </c>
      <c r="E302">
        <v>652500</v>
      </c>
      <c r="F302">
        <f t="shared" si="8"/>
        <v>84825</v>
      </c>
      <c r="G302" t="s">
        <v>587</v>
      </c>
      <c r="I302">
        <v>302</v>
      </c>
      <c r="N302">
        <f>IF(M302&gt;0,COUNTIFS($M$1:M302,M302),0)</f>
        <v>0</v>
      </c>
      <c r="O302">
        <f t="shared" si="9"/>
        <v>0</v>
      </c>
      <c r="P302">
        <v>1016302</v>
      </c>
      <c r="R302" t="str" cm="1">
        <f t="array" ref="R302">[1]!LKnum(P302:Q302)</f>
        <v>{1016302}</v>
      </c>
    </row>
    <row r="303" spans="1:18" x14ac:dyDescent="0.15">
      <c r="A303" t="s">
        <v>631</v>
      </c>
      <c r="B303">
        <v>1</v>
      </c>
      <c r="C303" t="s">
        <v>698</v>
      </c>
      <c r="E303">
        <v>122500</v>
      </c>
      <c r="F303">
        <f t="shared" si="8"/>
        <v>122500</v>
      </c>
      <c r="G303" t="s">
        <v>588</v>
      </c>
      <c r="I303">
        <v>303</v>
      </c>
      <c r="N303">
        <f>IF(M303&gt;0,COUNTIFS($M$1:M303,M303),0)</f>
        <v>0</v>
      </c>
      <c r="O303">
        <f t="shared" si="9"/>
        <v>0</v>
      </c>
      <c r="P303">
        <v>1016303</v>
      </c>
      <c r="R303" t="str" cm="1">
        <f t="array" ref="R303">[1]!LKnum(P303:Q303)</f>
        <v>{1016303}</v>
      </c>
    </row>
    <row r="304" spans="1:18" x14ac:dyDescent="0.15">
      <c r="A304" t="s">
        <v>631</v>
      </c>
      <c r="B304">
        <v>3</v>
      </c>
      <c r="C304" t="s">
        <v>691</v>
      </c>
      <c r="E304">
        <v>1667500</v>
      </c>
      <c r="F304">
        <f t="shared" si="8"/>
        <v>216775</v>
      </c>
      <c r="G304" t="s">
        <v>625</v>
      </c>
      <c r="H304" t="s">
        <v>725</v>
      </c>
      <c r="I304">
        <v>304</v>
      </c>
      <c r="K304">
        <v>4</v>
      </c>
      <c r="L304" t="s">
        <v>723</v>
      </c>
      <c r="N304">
        <f>IF(M304&gt;0,COUNTIFS($M$1:M304,M304),0)</f>
        <v>0</v>
      </c>
      <c r="O304">
        <f t="shared" si="9"/>
        <v>8</v>
      </c>
      <c r="P304">
        <v>1016304</v>
      </c>
      <c r="R304" t="str" cm="1">
        <f t="array" ref="R304">[1]!LKnum(P304:Q304)</f>
        <v>{1016304}</v>
      </c>
    </row>
    <row r="305" spans="1:18" x14ac:dyDescent="0.15">
      <c r="A305" t="s">
        <v>631</v>
      </c>
      <c r="B305">
        <v>2</v>
      </c>
      <c r="C305" t="s">
        <v>689</v>
      </c>
      <c r="E305">
        <v>232900</v>
      </c>
      <c r="F305">
        <f t="shared" si="8"/>
        <v>349350</v>
      </c>
      <c r="G305" t="s">
        <v>624</v>
      </c>
      <c r="H305" t="s">
        <v>724</v>
      </c>
      <c r="I305">
        <v>305</v>
      </c>
      <c r="K305">
        <v>4</v>
      </c>
      <c r="L305" t="s">
        <v>723</v>
      </c>
      <c r="N305">
        <f>IF(M305&gt;0,COUNTIFS($M$1:M305,M305),0)</f>
        <v>0</v>
      </c>
      <c r="O305">
        <f t="shared" si="9"/>
        <v>8</v>
      </c>
      <c r="P305">
        <v>1016305</v>
      </c>
      <c r="R305" t="str" cm="1">
        <f t="array" ref="R305">[1]!LKnum(P305:Q305)</f>
        <v>{1016305}</v>
      </c>
    </row>
    <row r="306" spans="1:18" x14ac:dyDescent="0.15">
      <c r="A306" t="s">
        <v>631</v>
      </c>
      <c r="B306">
        <v>2</v>
      </c>
      <c r="C306" t="s">
        <v>689</v>
      </c>
      <c r="E306">
        <v>232900</v>
      </c>
      <c r="F306">
        <f t="shared" si="8"/>
        <v>349350</v>
      </c>
      <c r="G306" t="s">
        <v>624</v>
      </c>
      <c r="H306" t="s">
        <v>724</v>
      </c>
      <c r="I306">
        <v>306</v>
      </c>
      <c r="K306">
        <v>4</v>
      </c>
      <c r="L306" t="s">
        <v>723</v>
      </c>
      <c r="N306">
        <f>IF(M306&gt;0,COUNTIFS($M$1:M306,M306),0)</f>
        <v>0</v>
      </c>
      <c r="O306">
        <f t="shared" si="9"/>
        <v>8</v>
      </c>
      <c r="P306">
        <v>1016306</v>
      </c>
      <c r="R306" t="str" cm="1">
        <f t="array" ref="R306">[1]!LKnum(P306:Q306)</f>
        <v>{1016306}</v>
      </c>
    </row>
    <row r="307" spans="1:18" x14ac:dyDescent="0.15">
      <c r="A307" t="s">
        <v>631</v>
      </c>
      <c r="B307">
        <v>1</v>
      </c>
      <c r="C307" t="s">
        <v>688</v>
      </c>
      <c r="E307">
        <v>201300</v>
      </c>
      <c r="F307">
        <f t="shared" si="8"/>
        <v>201300</v>
      </c>
      <c r="G307" t="s">
        <v>623</v>
      </c>
      <c r="H307" t="s">
        <v>722</v>
      </c>
      <c r="I307">
        <v>307</v>
      </c>
      <c r="K307">
        <v>4</v>
      </c>
      <c r="L307" t="s">
        <v>723</v>
      </c>
      <c r="N307">
        <f>IF(M307&gt;0,COUNTIFS($M$1:M307,M307),0)</f>
        <v>0</v>
      </c>
      <c r="O307">
        <f t="shared" si="9"/>
        <v>8</v>
      </c>
      <c r="P307">
        <v>1016307</v>
      </c>
      <c r="R307" t="str" cm="1">
        <f t="array" ref="R307">[1]!LKnum(P307:Q307)</f>
        <v>{1016307}</v>
      </c>
    </row>
    <row r="308" spans="1:18" x14ac:dyDescent="0.15">
      <c r="A308" t="s">
        <v>631</v>
      </c>
      <c r="B308">
        <v>2</v>
      </c>
      <c r="C308" t="s">
        <v>689</v>
      </c>
      <c r="E308">
        <v>232900</v>
      </c>
      <c r="F308">
        <f t="shared" si="8"/>
        <v>349350</v>
      </c>
      <c r="G308" t="s">
        <v>624</v>
      </c>
      <c r="H308" t="s">
        <v>724</v>
      </c>
      <c r="I308">
        <v>308</v>
      </c>
      <c r="K308">
        <v>4</v>
      </c>
      <c r="L308" t="s">
        <v>723</v>
      </c>
      <c r="N308">
        <f>IF(M308&gt;0,COUNTIFS($M$1:M308,M308),0)</f>
        <v>0</v>
      </c>
      <c r="O308">
        <f t="shared" si="9"/>
        <v>8</v>
      </c>
      <c r="P308">
        <v>1016308</v>
      </c>
      <c r="R308" t="str" cm="1">
        <f t="array" ref="R308">[1]!LKnum(P308:Q308)</f>
        <v>{1016308}</v>
      </c>
    </row>
    <row r="309" spans="1:18" x14ac:dyDescent="0.15">
      <c r="A309" t="s">
        <v>631</v>
      </c>
      <c r="B309">
        <v>3</v>
      </c>
      <c r="C309" t="s">
        <v>691</v>
      </c>
      <c r="E309">
        <v>1667500</v>
      </c>
      <c r="F309">
        <f t="shared" si="8"/>
        <v>216775</v>
      </c>
      <c r="G309" t="s">
        <v>625</v>
      </c>
      <c r="H309" t="s">
        <v>725</v>
      </c>
      <c r="I309">
        <v>309</v>
      </c>
      <c r="K309">
        <v>4</v>
      </c>
      <c r="L309" t="s">
        <v>723</v>
      </c>
      <c r="N309">
        <f>IF(M309&gt;0,COUNTIFS($M$1:M309,M309),0)</f>
        <v>0</v>
      </c>
      <c r="O309">
        <f t="shared" si="9"/>
        <v>8</v>
      </c>
      <c r="P309">
        <v>1016309</v>
      </c>
      <c r="R309" t="str" cm="1">
        <f t="array" ref="R309">[1]!LKnum(P309:Q309)</f>
        <v>{1016309}</v>
      </c>
    </row>
    <row r="310" spans="1:18" x14ac:dyDescent="0.15">
      <c r="A310" t="s">
        <v>631</v>
      </c>
      <c r="B310">
        <v>1</v>
      </c>
      <c r="C310" t="s">
        <v>688</v>
      </c>
      <c r="E310">
        <v>201300</v>
      </c>
      <c r="F310">
        <f t="shared" si="8"/>
        <v>201300</v>
      </c>
      <c r="G310" t="s">
        <v>623</v>
      </c>
      <c r="H310" t="s">
        <v>722</v>
      </c>
      <c r="I310">
        <v>310</v>
      </c>
      <c r="K310">
        <v>4</v>
      </c>
      <c r="L310" t="s">
        <v>723</v>
      </c>
      <c r="N310">
        <f>IF(M310&gt;0,COUNTIFS($M$1:M310,M310),0)</f>
        <v>0</v>
      </c>
      <c r="O310">
        <f t="shared" si="9"/>
        <v>8</v>
      </c>
      <c r="P310">
        <v>1016310</v>
      </c>
      <c r="R310" t="str" cm="1">
        <f t="array" ref="R310">[1]!LKnum(P310:Q310)</f>
        <v>{1016310}</v>
      </c>
    </row>
    <row r="311" spans="1:18" x14ac:dyDescent="0.15">
      <c r="A311" t="s">
        <v>631</v>
      </c>
      <c r="B311">
        <v>2</v>
      </c>
      <c r="C311" t="s">
        <v>689</v>
      </c>
      <c r="E311">
        <v>232900</v>
      </c>
      <c r="F311">
        <f t="shared" si="8"/>
        <v>349350</v>
      </c>
      <c r="G311" t="s">
        <v>624</v>
      </c>
      <c r="H311" t="s">
        <v>724</v>
      </c>
      <c r="I311">
        <v>311</v>
      </c>
      <c r="K311">
        <v>4</v>
      </c>
      <c r="L311" t="s">
        <v>723</v>
      </c>
      <c r="N311">
        <f>IF(M311&gt;0,COUNTIFS($M$1:M311,M311),0)</f>
        <v>0</v>
      </c>
      <c r="O311">
        <f t="shared" si="9"/>
        <v>8</v>
      </c>
      <c r="P311">
        <v>1016311</v>
      </c>
      <c r="R311" t="str" cm="1">
        <f t="array" ref="R311">[1]!LKnum(P311:Q311)</f>
        <v>{1016311}</v>
      </c>
    </row>
    <row r="312" spans="1:18" x14ac:dyDescent="0.15">
      <c r="A312" t="s">
        <v>631</v>
      </c>
      <c r="B312">
        <v>2</v>
      </c>
      <c r="C312" t="s">
        <v>689</v>
      </c>
      <c r="E312">
        <v>232900</v>
      </c>
      <c r="F312">
        <f t="shared" si="8"/>
        <v>349350</v>
      </c>
      <c r="G312" t="s">
        <v>624</v>
      </c>
      <c r="H312" t="s">
        <v>724</v>
      </c>
      <c r="I312">
        <v>312</v>
      </c>
      <c r="K312">
        <v>4</v>
      </c>
      <c r="L312" t="s">
        <v>723</v>
      </c>
      <c r="N312">
        <f>IF(M312&gt;0,COUNTIFS($M$1:M312,M312),0)</f>
        <v>0</v>
      </c>
      <c r="O312">
        <f t="shared" si="9"/>
        <v>8</v>
      </c>
      <c r="P312">
        <v>1016312</v>
      </c>
      <c r="R312" t="str" cm="1">
        <f t="array" ref="R312">[1]!LKnum(P312:Q312)</f>
        <v>{1016312}</v>
      </c>
    </row>
    <row r="313" spans="1:18" x14ac:dyDescent="0.15">
      <c r="A313" t="s">
        <v>631</v>
      </c>
      <c r="B313">
        <v>1</v>
      </c>
      <c r="C313" t="s">
        <v>688</v>
      </c>
      <c r="E313">
        <v>201300</v>
      </c>
      <c r="F313">
        <f t="shared" si="8"/>
        <v>201300</v>
      </c>
      <c r="G313" t="s">
        <v>623</v>
      </c>
      <c r="H313" t="s">
        <v>722</v>
      </c>
      <c r="I313">
        <v>313</v>
      </c>
      <c r="K313">
        <v>4</v>
      </c>
      <c r="L313" t="s">
        <v>723</v>
      </c>
      <c r="N313">
        <f>IF(M313&gt;0,COUNTIFS($M$1:M313,M313),0)</f>
        <v>0</v>
      </c>
      <c r="O313">
        <f t="shared" si="9"/>
        <v>8</v>
      </c>
      <c r="P313">
        <v>1016313</v>
      </c>
      <c r="R313" t="str" cm="1">
        <f t="array" ref="R313">[1]!LKnum(P313:Q313)</f>
        <v>{1016313}</v>
      </c>
    </row>
    <row r="314" spans="1:18" x14ac:dyDescent="0.15">
      <c r="A314" t="s">
        <v>631</v>
      </c>
      <c r="B314">
        <v>1</v>
      </c>
      <c r="C314" t="s">
        <v>688</v>
      </c>
      <c r="E314">
        <v>201300</v>
      </c>
      <c r="F314">
        <f t="shared" si="8"/>
        <v>201300</v>
      </c>
      <c r="G314" t="s">
        <v>623</v>
      </c>
      <c r="H314" t="s">
        <v>722</v>
      </c>
      <c r="I314">
        <v>314</v>
      </c>
      <c r="K314">
        <v>4</v>
      </c>
      <c r="L314" t="s">
        <v>723</v>
      </c>
      <c r="N314">
        <f>IF(M314&gt;0,COUNTIFS($M$1:M314,M314),0)</f>
        <v>0</v>
      </c>
      <c r="O314">
        <f t="shared" si="9"/>
        <v>8</v>
      </c>
      <c r="P314">
        <v>1016314</v>
      </c>
      <c r="R314" t="str" cm="1">
        <f t="array" ref="R314">[1]!LKnum(P314:Q314)</f>
        <v>{1016314}</v>
      </c>
    </row>
    <row r="315" spans="1:18" x14ac:dyDescent="0.15">
      <c r="A315" t="s">
        <v>631</v>
      </c>
      <c r="B315">
        <v>1</v>
      </c>
      <c r="C315" t="s">
        <v>688</v>
      </c>
      <c r="E315">
        <v>201300</v>
      </c>
      <c r="F315">
        <f t="shared" si="8"/>
        <v>201300</v>
      </c>
      <c r="G315" t="s">
        <v>623</v>
      </c>
      <c r="H315" t="s">
        <v>722</v>
      </c>
      <c r="I315">
        <v>315</v>
      </c>
      <c r="K315">
        <v>4</v>
      </c>
      <c r="L315" t="s">
        <v>723</v>
      </c>
      <c r="N315">
        <f>IF(M315&gt;0,COUNTIFS($M$1:M315,M315),0)</f>
        <v>0</v>
      </c>
      <c r="O315">
        <f t="shared" si="9"/>
        <v>8</v>
      </c>
      <c r="P315">
        <v>1016315</v>
      </c>
      <c r="R315" t="str" cm="1">
        <f t="array" ref="R315">[1]!LKnum(P315:Q315)</f>
        <v>{1016315}</v>
      </c>
    </row>
    <row r="316" spans="1:18" x14ac:dyDescent="0.15">
      <c r="A316" t="s">
        <v>631</v>
      </c>
      <c r="B316">
        <v>3</v>
      </c>
      <c r="C316" t="s">
        <v>691</v>
      </c>
      <c r="E316">
        <v>1667500</v>
      </c>
      <c r="F316">
        <f t="shared" si="8"/>
        <v>216775</v>
      </c>
      <c r="G316" t="s">
        <v>625</v>
      </c>
      <c r="H316" t="s">
        <v>725</v>
      </c>
      <c r="I316">
        <v>316</v>
      </c>
      <c r="K316">
        <v>4</v>
      </c>
      <c r="L316" t="s">
        <v>723</v>
      </c>
      <c r="N316">
        <f>IF(M316&gt;0,COUNTIFS($M$1:M316,M316),0)</f>
        <v>0</v>
      </c>
      <c r="O316">
        <f t="shared" si="9"/>
        <v>8</v>
      </c>
      <c r="P316">
        <v>1016316</v>
      </c>
      <c r="R316" t="str" cm="1">
        <f t="array" ref="R316">[1]!LKnum(P316:Q316)</f>
        <v>{1016316}</v>
      </c>
    </row>
    <row r="317" spans="1:18" x14ac:dyDescent="0.15">
      <c r="A317" t="s">
        <v>631</v>
      </c>
      <c r="B317">
        <v>1</v>
      </c>
      <c r="C317" t="s">
        <v>688</v>
      </c>
      <c r="E317">
        <v>201300</v>
      </c>
      <c r="F317">
        <f t="shared" si="8"/>
        <v>201300</v>
      </c>
      <c r="G317" t="s">
        <v>623</v>
      </c>
      <c r="H317" t="s">
        <v>722</v>
      </c>
      <c r="I317">
        <v>317</v>
      </c>
      <c r="K317">
        <v>4</v>
      </c>
      <c r="L317" t="s">
        <v>723</v>
      </c>
      <c r="N317">
        <f>IF(M317&gt;0,COUNTIFS($M$1:M317,M317),0)</f>
        <v>0</v>
      </c>
      <c r="O317">
        <f t="shared" si="9"/>
        <v>8</v>
      </c>
      <c r="P317">
        <v>1016317</v>
      </c>
      <c r="R317" t="str" cm="1">
        <f t="array" ref="R317">[1]!LKnum(P317:Q317)</f>
        <v>{1016317}</v>
      </c>
    </row>
    <row r="318" spans="1:18" x14ac:dyDescent="0.15">
      <c r="A318" t="s">
        <v>631</v>
      </c>
      <c r="B318">
        <v>2</v>
      </c>
      <c r="C318" t="s">
        <v>689</v>
      </c>
      <c r="E318">
        <v>232900</v>
      </c>
      <c r="F318">
        <f t="shared" si="8"/>
        <v>349350</v>
      </c>
      <c r="G318" t="s">
        <v>624</v>
      </c>
      <c r="H318" t="s">
        <v>724</v>
      </c>
      <c r="I318">
        <v>318</v>
      </c>
      <c r="K318">
        <v>4</v>
      </c>
      <c r="L318" t="s">
        <v>723</v>
      </c>
      <c r="N318">
        <f>IF(M318&gt;0,COUNTIFS($M$1:M318,M318),0)</f>
        <v>0</v>
      </c>
      <c r="O318">
        <f t="shared" si="9"/>
        <v>8</v>
      </c>
      <c r="P318">
        <v>1016318</v>
      </c>
      <c r="R318" t="str" cm="1">
        <f t="array" ref="R318">[1]!LKnum(P318:Q318)</f>
        <v>{1016318}</v>
      </c>
    </row>
    <row r="319" spans="1:18" x14ac:dyDescent="0.15">
      <c r="A319" t="s">
        <v>631</v>
      </c>
      <c r="B319">
        <v>1</v>
      </c>
      <c r="C319" t="s">
        <v>688</v>
      </c>
      <c r="E319">
        <v>201300</v>
      </c>
      <c r="F319">
        <f t="shared" si="8"/>
        <v>201300</v>
      </c>
      <c r="G319" t="s">
        <v>623</v>
      </c>
      <c r="H319" t="s">
        <v>722</v>
      </c>
      <c r="I319">
        <v>319</v>
      </c>
      <c r="K319">
        <v>4</v>
      </c>
      <c r="L319" t="s">
        <v>723</v>
      </c>
      <c r="N319">
        <f>IF(M319&gt;0,COUNTIFS($M$1:M319,M319),0)</f>
        <v>0</v>
      </c>
      <c r="O319">
        <f t="shared" si="9"/>
        <v>8</v>
      </c>
      <c r="P319">
        <v>1016319</v>
      </c>
      <c r="R319" t="str" cm="1">
        <f t="array" ref="R319">[1]!LKnum(P319:Q319)</f>
        <v>{1016319}</v>
      </c>
    </row>
    <row r="320" spans="1:18" x14ac:dyDescent="0.15">
      <c r="A320" t="s">
        <v>631</v>
      </c>
      <c r="B320">
        <v>1</v>
      </c>
      <c r="C320" t="s">
        <v>688</v>
      </c>
      <c r="E320">
        <v>201300</v>
      </c>
      <c r="F320">
        <f t="shared" si="8"/>
        <v>201300</v>
      </c>
      <c r="G320" t="s">
        <v>623</v>
      </c>
      <c r="H320" t="s">
        <v>722</v>
      </c>
      <c r="I320">
        <v>320</v>
      </c>
      <c r="K320">
        <v>4</v>
      </c>
      <c r="L320" t="s">
        <v>723</v>
      </c>
      <c r="N320">
        <f>IF(M320&gt;0,COUNTIFS($M$1:M320,M320),0)</f>
        <v>0</v>
      </c>
      <c r="O320">
        <f t="shared" si="9"/>
        <v>8</v>
      </c>
      <c r="P320">
        <v>1016320</v>
      </c>
      <c r="R320" t="str" cm="1">
        <f t="array" ref="R320">[1]!LKnum(P320:Q320)</f>
        <v>{1016320}</v>
      </c>
    </row>
    <row r="321" spans="1:18" x14ac:dyDescent="0.15">
      <c r="A321" t="s">
        <v>631</v>
      </c>
      <c r="B321">
        <v>1</v>
      </c>
      <c r="C321" t="s">
        <v>688</v>
      </c>
      <c r="E321">
        <v>201300</v>
      </c>
      <c r="F321">
        <f t="shared" si="8"/>
        <v>201300</v>
      </c>
      <c r="G321" t="s">
        <v>623</v>
      </c>
      <c r="H321" t="s">
        <v>722</v>
      </c>
      <c r="I321">
        <v>321</v>
      </c>
      <c r="K321">
        <v>4</v>
      </c>
      <c r="L321" t="s">
        <v>723</v>
      </c>
      <c r="N321">
        <f>IF(M321&gt;0,COUNTIFS($M$1:M321,M321),0)</f>
        <v>0</v>
      </c>
      <c r="O321">
        <f t="shared" si="9"/>
        <v>8</v>
      </c>
      <c r="P321">
        <v>1016321</v>
      </c>
      <c r="R321" t="str" cm="1">
        <f t="array" ref="R321">[1]!LKnum(P321:Q321)</f>
        <v>{1016321}</v>
      </c>
    </row>
    <row r="322" spans="1:18" x14ac:dyDescent="0.15">
      <c r="A322" t="s">
        <v>631</v>
      </c>
      <c r="B322">
        <v>1</v>
      </c>
      <c r="C322" t="s">
        <v>688</v>
      </c>
      <c r="E322">
        <v>201300</v>
      </c>
      <c r="F322">
        <f t="shared" ref="F322:F385" si="10">VLOOKUP(B322,$S$3:$T$5,2,0)*E322</f>
        <v>201300</v>
      </c>
      <c r="G322" t="s">
        <v>623</v>
      </c>
      <c r="H322" t="s">
        <v>722</v>
      </c>
      <c r="I322">
        <v>322</v>
      </c>
      <c r="K322">
        <v>4</v>
      </c>
      <c r="L322" t="s">
        <v>723</v>
      </c>
      <c r="N322">
        <f>IF(M322&gt;0,COUNTIFS($M$1:M322,M322),0)</f>
        <v>0</v>
      </c>
      <c r="O322">
        <f t="shared" ref="O322:O385" si="11">(K322+N322)*2</f>
        <v>8</v>
      </c>
      <c r="P322">
        <v>1016322</v>
      </c>
      <c r="R322" t="str" cm="1">
        <f t="array" ref="R322">[1]!LKnum(P322:Q322)</f>
        <v>{1016322}</v>
      </c>
    </row>
    <row r="323" spans="1:18" x14ac:dyDescent="0.15">
      <c r="A323" t="s">
        <v>631</v>
      </c>
      <c r="B323">
        <v>1</v>
      </c>
      <c r="C323" t="s">
        <v>688</v>
      </c>
      <c r="E323">
        <v>201300</v>
      </c>
      <c r="F323">
        <f t="shared" si="10"/>
        <v>201300</v>
      </c>
      <c r="G323" t="s">
        <v>623</v>
      </c>
      <c r="H323" t="s">
        <v>722</v>
      </c>
      <c r="I323">
        <v>323</v>
      </c>
      <c r="K323">
        <v>4</v>
      </c>
      <c r="L323" t="s">
        <v>723</v>
      </c>
      <c r="N323">
        <f>IF(M323&gt;0,COUNTIFS($M$1:M323,M323),0)</f>
        <v>0</v>
      </c>
      <c r="O323">
        <f t="shared" si="11"/>
        <v>8</v>
      </c>
      <c r="P323">
        <v>1016323</v>
      </c>
      <c r="R323" t="str" cm="1">
        <f t="array" ref="R323">[1]!LKnum(P323:Q323)</f>
        <v>{1016323}</v>
      </c>
    </row>
    <row r="324" spans="1:18" x14ac:dyDescent="0.15">
      <c r="A324" t="s">
        <v>631</v>
      </c>
      <c r="B324">
        <v>1</v>
      </c>
      <c r="C324" t="s">
        <v>696</v>
      </c>
      <c r="E324">
        <v>157500</v>
      </c>
      <c r="F324">
        <f t="shared" si="10"/>
        <v>157500</v>
      </c>
      <c r="G324" t="s">
        <v>586</v>
      </c>
      <c r="I324">
        <v>324</v>
      </c>
      <c r="N324">
        <f>IF(M324&gt;0,COUNTIFS($M$1:M324,M324),0)</f>
        <v>0</v>
      </c>
      <c r="O324">
        <f t="shared" si="11"/>
        <v>0</v>
      </c>
      <c r="P324">
        <v>1016324</v>
      </c>
      <c r="R324" t="str" cm="1">
        <f t="array" ref="R324">[1]!LKnum(P324:Q324)</f>
        <v>{1016324}</v>
      </c>
    </row>
    <row r="325" spans="1:18" x14ac:dyDescent="0.15">
      <c r="A325" t="s">
        <v>631</v>
      </c>
      <c r="B325">
        <v>1</v>
      </c>
      <c r="C325" t="s">
        <v>699</v>
      </c>
      <c r="E325">
        <v>192500</v>
      </c>
      <c r="F325">
        <f t="shared" si="10"/>
        <v>192500</v>
      </c>
      <c r="G325" t="s">
        <v>589</v>
      </c>
      <c r="I325">
        <v>325</v>
      </c>
      <c r="N325">
        <f>IF(M325&gt;0,COUNTIFS($M$1:M325,M325),0)</f>
        <v>0</v>
      </c>
      <c r="O325">
        <f t="shared" si="11"/>
        <v>0</v>
      </c>
      <c r="P325">
        <v>1016325</v>
      </c>
      <c r="R325" t="str" cm="1">
        <f t="array" ref="R325">[1]!LKnum(P325:Q325)</f>
        <v>{1016325}</v>
      </c>
    </row>
    <row r="326" spans="1:18" x14ac:dyDescent="0.15">
      <c r="A326" t="s">
        <v>631</v>
      </c>
      <c r="B326">
        <v>2</v>
      </c>
      <c r="C326" t="s">
        <v>700</v>
      </c>
      <c r="E326">
        <v>182300</v>
      </c>
      <c r="F326">
        <f t="shared" si="10"/>
        <v>273450</v>
      </c>
      <c r="G326" t="s">
        <v>590</v>
      </c>
      <c r="I326">
        <v>326</v>
      </c>
      <c r="N326">
        <f>IF(M326&gt;0,COUNTIFS($M$1:M326,M326),0)</f>
        <v>0</v>
      </c>
      <c r="O326">
        <f t="shared" si="11"/>
        <v>0</v>
      </c>
      <c r="P326">
        <v>1016326</v>
      </c>
      <c r="R326" t="str" cm="1">
        <f t="array" ref="R326">[1]!LKnum(P326:Q326)</f>
        <v>{1016326}</v>
      </c>
    </row>
    <row r="327" spans="1:18" x14ac:dyDescent="0.15">
      <c r="A327" t="s">
        <v>631</v>
      </c>
      <c r="B327">
        <v>2</v>
      </c>
      <c r="C327" t="s">
        <v>694</v>
      </c>
      <c r="E327">
        <v>162000</v>
      </c>
      <c r="F327">
        <f t="shared" si="10"/>
        <v>243000</v>
      </c>
      <c r="G327" t="s">
        <v>584</v>
      </c>
      <c r="I327">
        <v>327</v>
      </c>
      <c r="N327">
        <f>IF(M327&gt;0,COUNTIFS($M$1:M327,M327),0)</f>
        <v>0</v>
      </c>
      <c r="O327">
        <f t="shared" si="11"/>
        <v>0</v>
      </c>
      <c r="P327">
        <v>1016327</v>
      </c>
      <c r="R327" t="str" cm="1">
        <f t="array" ref="R327">[1]!LKnum(P327:Q327)</f>
        <v>{1016327}</v>
      </c>
    </row>
    <row r="328" spans="1:18" x14ac:dyDescent="0.15">
      <c r="A328" t="s">
        <v>631</v>
      </c>
      <c r="B328">
        <v>2</v>
      </c>
      <c r="C328" t="s">
        <v>701</v>
      </c>
      <c r="E328">
        <v>91200</v>
      </c>
      <c r="F328">
        <f t="shared" si="10"/>
        <v>136800</v>
      </c>
      <c r="G328" t="s">
        <v>591</v>
      </c>
      <c r="I328">
        <v>328</v>
      </c>
      <c r="N328">
        <f>IF(M328&gt;0,COUNTIFS($M$1:M328,M328),0)</f>
        <v>0</v>
      </c>
      <c r="O328">
        <f t="shared" si="11"/>
        <v>0</v>
      </c>
      <c r="P328">
        <v>1016328</v>
      </c>
      <c r="R328" t="str" cm="1">
        <f t="array" ref="R328">[1]!LKnum(P328:Q328)</f>
        <v>{1016328}</v>
      </c>
    </row>
    <row r="329" spans="1:18" x14ac:dyDescent="0.15">
      <c r="A329" t="s">
        <v>631</v>
      </c>
      <c r="B329">
        <v>2</v>
      </c>
      <c r="C329" t="s">
        <v>702</v>
      </c>
      <c r="E329">
        <v>121500</v>
      </c>
      <c r="F329">
        <f t="shared" si="10"/>
        <v>182250</v>
      </c>
      <c r="G329" t="s">
        <v>592</v>
      </c>
      <c r="I329">
        <v>329</v>
      </c>
      <c r="N329">
        <f>IF(M329&gt;0,COUNTIFS($M$1:M329,M329),0)</f>
        <v>0</v>
      </c>
      <c r="O329">
        <f t="shared" si="11"/>
        <v>0</v>
      </c>
      <c r="P329">
        <v>1016329</v>
      </c>
      <c r="R329" t="str" cm="1">
        <f t="array" ref="R329">[1]!LKnum(P329:Q329)</f>
        <v>{1016329}</v>
      </c>
    </row>
    <row r="330" spans="1:18" x14ac:dyDescent="0.15">
      <c r="A330" t="s">
        <v>631</v>
      </c>
      <c r="B330">
        <v>2</v>
      </c>
      <c r="C330" t="s">
        <v>690</v>
      </c>
      <c r="E330">
        <v>141800</v>
      </c>
      <c r="F330">
        <f t="shared" si="10"/>
        <v>212700</v>
      </c>
      <c r="G330" t="s">
        <v>582</v>
      </c>
      <c r="I330">
        <v>330</v>
      </c>
      <c r="N330">
        <f>IF(M330&gt;0,COUNTIFS($M$1:M330,M330),0)</f>
        <v>0</v>
      </c>
      <c r="O330">
        <f t="shared" si="11"/>
        <v>0</v>
      </c>
      <c r="P330">
        <v>1016330</v>
      </c>
      <c r="R330" t="str" cm="1">
        <f t="array" ref="R330">[1]!LKnum(P330:Q330)</f>
        <v>{1016330}</v>
      </c>
    </row>
    <row r="331" spans="1:18" x14ac:dyDescent="0.15">
      <c r="A331" t="s">
        <v>631</v>
      </c>
      <c r="B331">
        <v>3</v>
      </c>
      <c r="C331" t="s">
        <v>697</v>
      </c>
      <c r="E331">
        <v>652500</v>
      </c>
      <c r="F331">
        <f t="shared" si="10"/>
        <v>84825</v>
      </c>
      <c r="G331" t="s">
        <v>587</v>
      </c>
      <c r="I331">
        <v>331</v>
      </c>
      <c r="N331">
        <f>IF(M331&gt;0,COUNTIFS($M$1:M331,M331),0)</f>
        <v>0</v>
      </c>
      <c r="O331">
        <f t="shared" si="11"/>
        <v>0</v>
      </c>
      <c r="P331">
        <v>1016331</v>
      </c>
      <c r="R331" t="str" cm="1">
        <f t="array" ref="R331">[1]!LKnum(P331:Q331)</f>
        <v>{1016331}</v>
      </c>
    </row>
    <row r="332" spans="1:18" x14ac:dyDescent="0.15">
      <c r="A332" t="s">
        <v>631</v>
      </c>
      <c r="B332">
        <v>2</v>
      </c>
      <c r="C332" t="s">
        <v>702</v>
      </c>
      <c r="E332">
        <v>121500</v>
      </c>
      <c r="F332">
        <f t="shared" si="10"/>
        <v>182250</v>
      </c>
      <c r="G332" t="s">
        <v>592</v>
      </c>
      <c r="I332">
        <v>332</v>
      </c>
      <c r="N332">
        <f>IF(M332&gt;0,COUNTIFS($M$1:M332,M332),0)</f>
        <v>0</v>
      </c>
      <c r="O332">
        <f t="shared" si="11"/>
        <v>0</v>
      </c>
      <c r="P332">
        <v>1016332</v>
      </c>
      <c r="R332" t="str" cm="1">
        <f t="array" ref="R332">[1]!LKnum(P332:Q332)</f>
        <v>{1016332}</v>
      </c>
    </row>
    <row r="333" spans="1:18" x14ac:dyDescent="0.15">
      <c r="A333" t="s">
        <v>631</v>
      </c>
      <c r="B333">
        <v>2</v>
      </c>
      <c r="C333" t="s">
        <v>690</v>
      </c>
      <c r="E333">
        <v>141800</v>
      </c>
      <c r="F333">
        <f t="shared" si="10"/>
        <v>212700</v>
      </c>
      <c r="G333" t="s">
        <v>582</v>
      </c>
      <c r="I333">
        <v>333</v>
      </c>
      <c r="N333">
        <f>IF(M333&gt;0,COUNTIFS($M$1:M333,M333),0)</f>
        <v>0</v>
      </c>
      <c r="O333">
        <f t="shared" si="11"/>
        <v>0</v>
      </c>
      <c r="P333">
        <v>1016333</v>
      </c>
      <c r="R333" t="str" cm="1">
        <f t="array" ref="R333">[1]!LKnum(P333:Q333)</f>
        <v>{1016333}</v>
      </c>
    </row>
    <row r="334" spans="1:18" x14ac:dyDescent="0.15">
      <c r="A334" t="s">
        <v>631</v>
      </c>
      <c r="B334">
        <v>2</v>
      </c>
      <c r="C334" t="s">
        <v>701</v>
      </c>
      <c r="E334">
        <v>91200</v>
      </c>
      <c r="F334">
        <f t="shared" si="10"/>
        <v>136800</v>
      </c>
      <c r="G334" t="s">
        <v>591</v>
      </c>
      <c r="I334">
        <v>334</v>
      </c>
      <c r="N334">
        <f>IF(M334&gt;0,COUNTIFS($M$1:M334,M334),0)</f>
        <v>0</v>
      </c>
      <c r="O334">
        <f t="shared" si="11"/>
        <v>0</v>
      </c>
      <c r="P334">
        <v>1016334</v>
      </c>
      <c r="R334" t="str" cm="1">
        <f t="array" ref="R334">[1]!LKnum(P334:Q334)</f>
        <v>{1016334}</v>
      </c>
    </row>
    <row r="335" spans="1:18" x14ac:dyDescent="0.15">
      <c r="A335" t="s">
        <v>631</v>
      </c>
      <c r="B335">
        <v>2</v>
      </c>
      <c r="C335" t="s">
        <v>690</v>
      </c>
      <c r="E335">
        <v>141800</v>
      </c>
      <c r="F335">
        <f t="shared" si="10"/>
        <v>212700</v>
      </c>
      <c r="G335" t="s">
        <v>582</v>
      </c>
      <c r="I335">
        <v>335</v>
      </c>
      <c r="N335">
        <f>IF(M335&gt;0,COUNTIFS($M$1:M335,M335),0)</f>
        <v>0</v>
      </c>
      <c r="O335">
        <f t="shared" si="11"/>
        <v>0</v>
      </c>
      <c r="P335">
        <v>1016335</v>
      </c>
      <c r="R335" t="str" cm="1">
        <f t="array" ref="R335">[1]!LKnum(P335:Q335)</f>
        <v>{1016335}</v>
      </c>
    </row>
    <row r="336" spans="1:18" x14ac:dyDescent="0.15">
      <c r="A336" t="s">
        <v>631</v>
      </c>
      <c r="B336">
        <v>2</v>
      </c>
      <c r="C336" t="s">
        <v>702</v>
      </c>
      <c r="E336">
        <v>121500</v>
      </c>
      <c r="F336">
        <f t="shared" si="10"/>
        <v>182250</v>
      </c>
      <c r="G336" t="s">
        <v>592</v>
      </c>
      <c r="I336">
        <v>336</v>
      </c>
      <c r="N336">
        <f>IF(M336&gt;0,COUNTIFS($M$1:M336,M336),0)</f>
        <v>0</v>
      </c>
      <c r="O336">
        <f t="shared" si="11"/>
        <v>0</v>
      </c>
      <c r="P336">
        <v>1016336</v>
      </c>
      <c r="R336" t="str" cm="1">
        <f t="array" ref="R336">[1]!LKnum(P336:Q336)</f>
        <v>{1016336}</v>
      </c>
    </row>
    <row r="337" spans="1:18" x14ac:dyDescent="0.15">
      <c r="A337" t="s">
        <v>631</v>
      </c>
      <c r="B337">
        <v>3</v>
      </c>
      <c r="C337" t="s">
        <v>697</v>
      </c>
      <c r="E337">
        <v>652500</v>
      </c>
      <c r="F337">
        <f t="shared" si="10"/>
        <v>84825</v>
      </c>
      <c r="G337" t="s">
        <v>587</v>
      </c>
      <c r="I337">
        <v>337</v>
      </c>
      <c r="N337">
        <f>IF(M337&gt;0,COUNTIFS($M$1:M337,M337),0)</f>
        <v>0</v>
      </c>
      <c r="O337">
        <f t="shared" si="11"/>
        <v>0</v>
      </c>
      <c r="P337">
        <v>1016337</v>
      </c>
      <c r="R337" t="str" cm="1">
        <f t="array" ref="R337">[1]!LKnum(P337:Q337)</f>
        <v>{1016337}</v>
      </c>
    </row>
    <row r="338" spans="1:18" x14ac:dyDescent="0.15">
      <c r="A338" t="s">
        <v>631</v>
      </c>
      <c r="B338">
        <v>1</v>
      </c>
      <c r="C338" t="s">
        <v>703</v>
      </c>
      <c r="E338">
        <v>105000</v>
      </c>
      <c r="F338">
        <f t="shared" si="10"/>
        <v>105000</v>
      </c>
      <c r="G338" t="s">
        <v>593</v>
      </c>
      <c r="I338">
        <v>338</v>
      </c>
      <c r="N338">
        <f>IF(M338&gt;0,COUNTIFS($M$1:M338,M338),0)</f>
        <v>0</v>
      </c>
      <c r="O338">
        <f t="shared" si="11"/>
        <v>0</v>
      </c>
      <c r="P338">
        <v>1016338</v>
      </c>
      <c r="R338" t="str" cm="1">
        <f t="array" ref="R338">[1]!LKnum(P338:Q338)</f>
        <v>{1016338}</v>
      </c>
    </row>
    <row r="339" spans="1:18" x14ac:dyDescent="0.15">
      <c r="A339" t="s">
        <v>631</v>
      </c>
      <c r="B339">
        <v>2</v>
      </c>
      <c r="C339" t="s">
        <v>702</v>
      </c>
      <c r="E339">
        <v>121500</v>
      </c>
      <c r="F339">
        <f t="shared" si="10"/>
        <v>182250</v>
      </c>
      <c r="G339" t="s">
        <v>592</v>
      </c>
      <c r="I339">
        <v>339</v>
      </c>
      <c r="N339">
        <f>IF(M339&gt;0,COUNTIFS($M$1:M339,M339),0)</f>
        <v>0</v>
      </c>
      <c r="O339">
        <f t="shared" si="11"/>
        <v>0</v>
      </c>
      <c r="P339">
        <v>1016339</v>
      </c>
      <c r="R339" t="str" cm="1">
        <f t="array" ref="R339">[1]!LKnum(P339:Q339)</f>
        <v>{1016339}</v>
      </c>
    </row>
    <row r="340" spans="1:18" x14ac:dyDescent="0.15">
      <c r="A340" t="s">
        <v>631</v>
      </c>
      <c r="B340">
        <v>1</v>
      </c>
      <c r="C340" t="s">
        <v>703</v>
      </c>
      <c r="E340">
        <v>105000</v>
      </c>
      <c r="F340">
        <f t="shared" si="10"/>
        <v>105000</v>
      </c>
      <c r="G340" t="s">
        <v>593</v>
      </c>
      <c r="I340">
        <v>340</v>
      </c>
      <c r="N340">
        <f>IF(M340&gt;0,COUNTIFS($M$1:M340,M340),0)</f>
        <v>0</v>
      </c>
      <c r="O340">
        <f t="shared" si="11"/>
        <v>0</v>
      </c>
      <c r="P340">
        <v>1016340</v>
      </c>
      <c r="R340" t="str" cm="1">
        <f t="array" ref="R340">[1]!LKnum(P340:Q340)</f>
        <v>{1016340}</v>
      </c>
    </row>
    <row r="341" spans="1:18" x14ac:dyDescent="0.15">
      <c r="A341" t="s">
        <v>631</v>
      </c>
      <c r="B341">
        <v>2</v>
      </c>
      <c r="C341" t="s">
        <v>690</v>
      </c>
      <c r="E341">
        <v>141800</v>
      </c>
      <c r="F341">
        <f t="shared" si="10"/>
        <v>212700</v>
      </c>
      <c r="G341" t="s">
        <v>582</v>
      </c>
      <c r="I341">
        <v>341</v>
      </c>
      <c r="N341">
        <f>IF(M341&gt;0,COUNTIFS($M$1:M341,M341),0)</f>
        <v>0</v>
      </c>
      <c r="O341">
        <f t="shared" si="11"/>
        <v>0</v>
      </c>
      <c r="P341">
        <v>1016341</v>
      </c>
      <c r="R341" t="str" cm="1">
        <f t="array" ref="R341">[1]!LKnum(P341:Q341)</f>
        <v>{1016341}</v>
      </c>
    </row>
    <row r="342" spans="1:18" x14ac:dyDescent="0.15">
      <c r="A342" t="s">
        <v>631</v>
      </c>
      <c r="B342">
        <v>1</v>
      </c>
      <c r="C342" t="s">
        <v>703</v>
      </c>
      <c r="E342">
        <v>105000</v>
      </c>
      <c r="F342">
        <f t="shared" si="10"/>
        <v>105000</v>
      </c>
      <c r="G342" t="s">
        <v>593</v>
      </c>
      <c r="I342">
        <v>342</v>
      </c>
      <c r="N342">
        <f>IF(M342&gt;0,COUNTIFS($M$1:M342,M342),0)</f>
        <v>0</v>
      </c>
      <c r="O342">
        <f t="shared" si="11"/>
        <v>0</v>
      </c>
      <c r="P342">
        <v>1016342</v>
      </c>
      <c r="R342" t="str" cm="1">
        <f t="array" ref="R342">[1]!LKnum(P342:Q342)</f>
        <v>{1016342}</v>
      </c>
    </row>
    <row r="343" spans="1:18" x14ac:dyDescent="0.15">
      <c r="A343" t="s">
        <v>631</v>
      </c>
      <c r="B343">
        <v>2</v>
      </c>
      <c r="C343" t="s">
        <v>702</v>
      </c>
      <c r="E343">
        <v>121500</v>
      </c>
      <c r="F343">
        <f t="shared" si="10"/>
        <v>182250</v>
      </c>
      <c r="G343" t="s">
        <v>592</v>
      </c>
      <c r="I343">
        <v>343</v>
      </c>
      <c r="N343">
        <f>IF(M343&gt;0,COUNTIFS($M$1:M343,M343),0)</f>
        <v>0</v>
      </c>
      <c r="O343">
        <f t="shared" si="11"/>
        <v>0</v>
      </c>
      <c r="P343">
        <v>1016343</v>
      </c>
      <c r="R343" t="str" cm="1">
        <f t="array" ref="R343">[1]!LKnum(P343:Q343)</f>
        <v>{1016343}</v>
      </c>
    </row>
    <row r="344" spans="1:18" x14ac:dyDescent="0.15">
      <c r="A344" t="s">
        <v>631</v>
      </c>
      <c r="B344">
        <v>2</v>
      </c>
      <c r="C344" t="s">
        <v>701</v>
      </c>
      <c r="E344">
        <v>91200</v>
      </c>
      <c r="F344">
        <f t="shared" si="10"/>
        <v>136800</v>
      </c>
      <c r="G344" t="s">
        <v>591</v>
      </c>
      <c r="I344">
        <v>344</v>
      </c>
      <c r="N344">
        <f>IF(M344&gt;0,COUNTIFS($M$1:M344,M344),0)</f>
        <v>0</v>
      </c>
      <c r="O344">
        <f t="shared" si="11"/>
        <v>0</v>
      </c>
      <c r="P344">
        <v>1016344</v>
      </c>
      <c r="R344" t="str" cm="1">
        <f t="array" ref="R344">[1]!LKnum(P344:Q344)</f>
        <v>{1016344}</v>
      </c>
    </row>
    <row r="345" spans="1:18" x14ac:dyDescent="0.15">
      <c r="A345" t="s">
        <v>631</v>
      </c>
      <c r="B345">
        <v>2</v>
      </c>
      <c r="C345" t="s">
        <v>702</v>
      </c>
      <c r="E345">
        <v>121500</v>
      </c>
      <c r="F345">
        <f t="shared" si="10"/>
        <v>182250</v>
      </c>
      <c r="G345" t="s">
        <v>592</v>
      </c>
      <c r="I345">
        <v>345</v>
      </c>
      <c r="N345">
        <f>IF(M345&gt;0,COUNTIFS($M$1:M345,M345),0)</f>
        <v>0</v>
      </c>
      <c r="O345">
        <f t="shared" si="11"/>
        <v>0</v>
      </c>
      <c r="P345">
        <v>1016345</v>
      </c>
      <c r="R345" t="str" cm="1">
        <f t="array" ref="R345">[1]!LKnum(P345:Q345)</f>
        <v>{1016345}</v>
      </c>
    </row>
    <row r="346" spans="1:18" x14ac:dyDescent="0.15">
      <c r="A346" t="s">
        <v>631</v>
      </c>
      <c r="B346">
        <v>3</v>
      </c>
      <c r="C346" t="s">
        <v>695</v>
      </c>
      <c r="E346">
        <v>870000</v>
      </c>
      <c r="F346">
        <f t="shared" si="10"/>
        <v>113100</v>
      </c>
      <c r="G346" t="s">
        <v>585</v>
      </c>
      <c r="I346">
        <v>346</v>
      </c>
      <c r="N346">
        <f>IF(M346&gt;0,COUNTIFS($M$1:M346,M346),0)</f>
        <v>0</v>
      </c>
      <c r="O346">
        <f t="shared" si="11"/>
        <v>0</v>
      </c>
      <c r="P346">
        <v>1016346</v>
      </c>
      <c r="R346" t="str" cm="1">
        <f t="array" ref="R346">[1]!LKnum(P346:Q346)</f>
        <v>{1016346}</v>
      </c>
    </row>
    <row r="347" spans="1:18" x14ac:dyDescent="0.15">
      <c r="A347" t="s">
        <v>631</v>
      </c>
      <c r="B347">
        <v>1</v>
      </c>
      <c r="C347" t="s">
        <v>703</v>
      </c>
      <c r="E347">
        <v>105000</v>
      </c>
      <c r="F347">
        <f t="shared" si="10"/>
        <v>105000</v>
      </c>
      <c r="G347" t="s">
        <v>593</v>
      </c>
      <c r="I347">
        <v>347</v>
      </c>
      <c r="N347">
        <f>IF(M347&gt;0,COUNTIFS($M$1:M347,M347),0)</f>
        <v>0</v>
      </c>
      <c r="O347">
        <f t="shared" si="11"/>
        <v>0</v>
      </c>
      <c r="P347">
        <v>1016347</v>
      </c>
      <c r="R347" t="str" cm="1">
        <f t="array" ref="R347">[1]!LKnum(P347:Q347)</f>
        <v>{1016347}</v>
      </c>
    </row>
    <row r="348" spans="1:18" x14ac:dyDescent="0.15">
      <c r="A348" t="s">
        <v>631</v>
      </c>
      <c r="B348">
        <v>1</v>
      </c>
      <c r="C348" t="s">
        <v>704</v>
      </c>
      <c r="E348">
        <v>78800</v>
      </c>
      <c r="F348">
        <f t="shared" si="10"/>
        <v>78800</v>
      </c>
      <c r="G348" t="s">
        <v>594</v>
      </c>
      <c r="I348">
        <v>348</v>
      </c>
      <c r="N348">
        <f>IF(M348&gt;0,COUNTIFS($M$1:M348,M348),0)</f>
        <v>0</v>
      </c>
      <c r="O348">
        <f t="shared" si="11"/>
        <v>0</v>
      </c>
      <c r="P348">
        <v>1016348</v>
      </c>
      <c r="R348" t="str" cm="1">
        <f t="array" ref="R348">[1]!LKnum(P348:Q348)</f>
        <v>{1016348}</v>
      </c>
    </row>
    <row r="349" spans="1:18" x14ac:dyDescent="0.15">
      <c r="A349" t="s">
        <v>631</v>
      </c>
      <c r="B349">
        <v>2</v>
      </c>
      <c r="C349" t="s">
        <v>701</v>
      </c>
      <c r="E349">
        <v>91200</v>
      </c>
      <c r="F349">
        <f t="shared" si="10"/>
        <v>136800</v>
      </c>
      <c r="G349" t="s">
        <v>591</v>
      </c>
      <c r="I349">
        <v>349</v>
      </c>
      <c r="N349">
        <f>IF(M349&gt;0,COUNTIFS($M$1:M349,M349),0)</f>
        <v>0</v>
      </c>
      <c r="O349">
        <f t="shared" si="11"/>
        <v>0</v>
      </c>
      <c r="P349">
        <v>1016349</v>
      </c>
      <c r="R349" t="str" cm="1">
        <f t="array" ref="R349">[1]!LKnum(P349:Q349)</f>
        <v>{1016349}</v>
      </c>
    </row>
    <row r="350" spans="1:18" x14ac:dyDescent="0.15">
      <c r="A350" t="s">
        <v>631</v>
      </c>
      <c r="B350">
        <v>3</v>
      </c>
      <c r="C350" t="s">
        <v>695</v>
      </c>
      <c r="E350">
        <v>870000</v>
      </c>
      <c r="F350">
        <f t="shared" si="10"/>
        <v>113100</v>
      </c>
      <c r="G350" t="s">
        <v>585</v>
      </c>
      <c r="I350">
        <v>350</v>
      </c>
      <c r="N350">
        <f>IF(M350&gt;0,COUNTIFS($M$1:M350,M350),0)</f>
        <v>0</v>
      </c>
      <c r="O350">
        <f t="shared" si="11"/>
        <v>0</v>
      </c>
      <c r="P350">
        <v>1016350</v>
      </c>
      <c r="R350" t="str" cm="1">
        <f t="array" ref="R350">[1]!LKnum(P350:Q350)</f>
        <v>{1016350}</v>
      </c>
    </row>
    <row r="351" spans="1:18" x14ac:dyDescent="0.15">
      <c r="A351" t="s">
        <v>631</v>
      </c>
      <c r="B351">
        <v>1</v>
      </c>
      <c r="C351" t="s">
        <v>705</v>
      </c>
      <c r="E351">
        <v>299000</v>
      </c>
      <c r="F351">
        <f t="shared" si="10"/>
        <v>299000</v>
      </c>
      <c r="G351" t="s">
        <v>627</v>
      </c>
      <c r="H351" t="s">
        <v>722</v>
      </c>
      <c r="I351">
        <v>351</v>
      </c>
      <c r="K351">
        <v>5</v>
      </c>
      <c r="L351" t="s">
        <v>723</v>
      </c>
      <c r="M351">
        <v>3000001</v>
      </c>
      <c r="N351">
        <f>IF(M351&gt;0,COUNTIFS($M$1:M351,M351),0)</f>
        <v>6</v>
      </c>
      <c r="O351">
        <f t="shared" si="11"/>
        <v>22</v>
      </c>
      <c r="P351">
        <v>1016351</v>
      </c>
      <c r="Q351">
        <v>3000001</v>
      </c>
      <c r="R351" t="str" cm="1">
        <f t="array" ref="R351">[1]!LKnum(P351:Q351)</f>
        <v>{1016351|3000001}</v>
      </c>
    </row>
    <row r="352" spans="1:18" x14ac:dyDescent="0.15">
      <c r="A352" t="s">
        <v>631</v>
      </c>
      <c r="B352">
        <v>2</v>
      </c>
      <c r="C352" t="s">
        <v>706</v>
      </c>
      <c r="E352">
        <v>356500</v>
      </c>
      <c r="F352">
        <f t="shared" si="10"/>
        <v>534750</v>
      </c>
      <c r="G352" t="s">
        <v>628</v>
      </c>
      <c r="H352" t="s">
        <v>724</v>
      </c>
      <c r="I352">
        <v>352</v>
      </c>
      <c r="K352">
        <v>5</v>
      </c>
      <c r="L352" t="s">
        <v>723</v>
      </c>
      <c r="M352">
        <v>3000004</v>
      </c>
      <c r="N352">
        <f>IF(M352&gt;0,COUNTIFS($M$1:M352,M352),0)</f>
        <v>6</v>
      </c>
      <c r="O352">
        <f t="shared" si="11"/>
        <v>22</v>
      </c>
      <c r="P352">
        <v>1016352</v>
      </c>
      <c r="Q352">
        <v>3000004</v>
      </c>
      <c r="R352" t="str" cm="1">
        <f t="array" ref="R352">[1]!LKnum(P352:Q352)</f>
        <v>{1016352|3000004}</v>
      </c>
    </row>
    <row r="353" spans="1:18" x14ac:dyDescent="0.15">
      <c r="A353" t="s">
        <v>631</v>
      </c>
      <c r="B353">
        <v>2</v>
      </c>
      <c r="C353" t="s">
        <v>706</v>
      </c>
      <c r="E353">
        <v>356500</v>
      </c>
      <c r="F353">
        <f t="shared" si="10"/>
        <v>534750</v>
      </c>
      <c r="G353" t="s">
        <v>628</v>
      </c>
      <c r="H353" t="s">
        <v>724</v>
      </c>
      <c r="I353">
        <v>353</v>
      </c>
      <c r="K353">
        <v>5</v>
      </c>
      <c r="L353" t="s">
        <v>723</v>
      </c>
      <c r="M353">
        <v>3000016</v>
      </c>
      <c r="N353">
        <f>IF(M353&gt;0,COUNTIFS($M$1:M353,M353),0)</f>
        <v>6</v>
      </c>
      <c r="O353">
        <f t="shared" si="11"/>
        <v>22</v>
      </c>
      <c r="P353">
        <v>1016353</v>
      </c>
      <c r="Q353">
        <v>3000016</v>
      </c>
      <c r="R353" t="str" cm="1">
        <f t="array" ref="R353">[1]!LKnum(P353:Q353)</f>
        <v>{1016353|3000016}</v>
      </c>
    </row>
    <row r="354" spans="1:18" x14ac:dyDescent="0.15">
      <c r="A354" t="s">
        <v>631</v>
      </c>
      <c r="B354">
        <v>2</v>
      </c>
      <c r="C354" t="s">
        <v>706</v>
      </c>
      <c r="E354">
        <v>356500</v>
      </c>
      <c r="F354">
        <f t="shared" si="10"/>
        <v>534750</v>
      </c>
      <c r="G354" t="s">
        <v>628</v>
      </c>
      <c r="H354" t="s">
        <v>724</v>
      </c>
      <c r="I354">
        <v>354</v>
      </c>
      <c r="K354">
        <v>5</v>
      </c>
      <c r="L354" t="s">
        <v>723</v>
      </c>
      <c r="M354">
        <v>3000022</v>
      </c>
      <c r="N354">
        <f>IF(M354&gt;0,COUNTIFS($M$1:M354,M354),0)</f>
        <v>6</v>
      </c>
      <c r="O354">
        <f t="shared" si="11"/>
        <v>22</v>
      </c>
      <c r="P354">
        <v>1016354</v>
      </c>
      <c r="Q354">
        <v>3000022</v>
      </c>
      <c r="R354" t="str" cm="1">
        <f t="array" ref="R354">[1]!LKnum(P354:Q354)</f>
        <v>{1016354|3000022}</v>
      </c>
    </row>
    <row r="355" spans="1:18" x14ac:dyDescent="0.15">
      <c r="A355" t="s">
        <v>631</v>
      </c>
      <c r="B355">
        <v>2</v>
      </c>
      <c r="C355" t="s">
        <v>706</v>
      </c>
      <c r="E355">
        <v>356500</v>
      </c>
      <c r="F355">
        <f t="shared" si="10"/>
        <v>534750</v>
      </c>
      <c r="G355" t="s">
        <v>628</v>
      </c>
      <c r="H355" t="s">
        <v>724</v>
      </c>
      <c r="I355">
        <v>355</v>
      </c>
      <c r="K355">
        <v>5</v>
      </c>
      <c r="L355" t="s">
        <v>723</v>
      </c>
      <c r="M355">
        <v>3000028</v>
      </c>
      <c r="N355">
        <f>IF(M355&gt;0,COUNTIFS($M$1:M355,M355),0)</f>
        <v>6</v>
      </c>
      <c r="O355">
        <f t="shared" si="11"/>
        <v>22</v>
      </c>
      <c r="P355">
        <v>1016355</v>
      </c>
      <c r="Q355">
        <v>3000028</v>
      </c>
      <c r="R355" t="str" cm="1">
        <f t="array" ref="R355">[1]!LKnum(P355:Q355)</f>
        <v>{1016355|3000028}</v>
      </c>
    </row>
    <row r="356" spans="1:18" x14ac:dyDescent="0.15">
      <c r="A356" t="s">
        <v>631</v>
      </c>
      <c r="B356">
        <v>1</v>
      </c>
      <c r="C356" t="s">
        <v>705</v>
      </c>
      <c r="E356">
        <v>299000</v>
      </c>
      <c r="F356">
        <f t="shared" si="10"/>
        <v>299000</v>
      </c>
      <c r="G356" t="s">
        <v>627</v>
      </c>
      <c r="H356" t="s">
        <v>722</v>
      </c>
      <c r="I356">
        <v>356</v>
      </c>
      <c r="K356">
        <v>5</v>
      </c>
      <c r="L356" t="s">
        <v>723</v>
      </c>
      <c r="M356">
        <v>3000031</v>
      </c>
      <c r="N356">
        <f>IF(M356&gt;0,COUNTIFS($M$1:M356,M356),0)</f>
        <v>6</v>
      </c>
      <c r="O356">
        <f t="shared" si="11"/>
        <v>22</v>
      </c>
      <c r="P356">
        <v>1016356</v>
      </c>
      <c r="Q356">
        <v>3000031</v>
      </c>
      <c r="R356" t="str" cm="1">
        <f t="array" ref="R356">[1]!LKnum(P356:Q356)</f>
        <v>{1016356|3000031}</v>
      </c>
    </row>
    <row r="357" spans="1:18" x14ac:dyDescent="0.15">
      <c r="A357" t="s">
        <v>631</v>
      </c>
      <c r="B357">
        <v>1</v>
      </c>
      <c r="C357" t="s">
        <v>705</v>
      </c>
      <c r="E357">
        <v>299000</v>
      </c>
      <c r="F357">
        <f t="shared" si="10"/>
        <v>299000</v>
      </c>
      <c r="G357" t="s">
        <v>627</v>
      </c>
      <c r="H357" t="s">
        <v>722</v>
      </c>
      <c r="I357">
        <v>357</v>
      </c>
      <c r="K357">
        <v>5</v>
      </c>
      <c r="L357" t="s">
        <v>723</v>
      </c>
      <c r="M357">
        <v>3000034</v>
      </c>
      <c r="N357">
        <f>IF(M357&gt;0,COUNTIFS($M$1:M357,M357),0)</f>
        <v>6</v>
      </c>
      <c r="O357">
        <f t="shared" si="11"/>
        <v>22</v>
      </c>
      <c r="P357">
        <v>1016357</v>
      </c>
      <c r="Q357">
        <v>3000034</v>
      </c>
      <c r="R357" t="str" cm="1">
        <f t="array" ref="R357">[1]!LKnum(P357:Q357)</f>
        <v>{1016357|3000034}</v>
      </c>
    </row>
    <row r="358" spans="1:18" x14ac:dyDescent="0.15">
      <c r="A358" t="s">
        <v>631</v>
      </c>
      <c r="B358">
        <v>1</v>
      </c>
      <c r="C358" t="s">
        <v>705</v>
      </c>
      <c r="E358">
        <v>299000</v>
      </c>
      <c r="F358">
        <f t="shared" si="10"/>
        <v>299000</v>
      </c>
      <c r="G358" t="s">
        <v>627</v>
      </c>
      <c r="H358" t="s">
        <v>722</v>
      </c>
      <c r="I358">
        <v>358</v>
      </c>
      <c r="K358">
        <v>5</v>
      </c>
      <c r="L358" t="s">
        <v>723</v>
      </c>
      <c r="M358">
        <v>3000037</v>
      </c>
      <c r="N358">
        <f>IF(M358&gt;0,COUNTIFS($M$1:M358,M358),0)</f>
        <v>6</v>
      </c>
      <c r="O358">
        <f t="shared" si="11"/>
        <v>22</v>
      </c>
      <c r="P358">
        <v>1016358</v>
      </c>
      <c r="Q358">
        <v>3000037</v>
      </c>
      <c r="R358" t="str" cm="1">
        <f t="array" ref="R358">[1]!LKnum(P358:Q358)</f>
        <v>{1016358|3000037}</v>
      </c>
    </row>
    <row r="359" spans="1:18" x14ac:dyDescent="0.15">
      <c r="A359" t="s">
        <v>631</v>
      </c>
      <c r="B359">
        <v>2</v>
      </c>
      <c r="C359" t="s">
        <v>707</v>
      </c>
      <c r="E359">
        <v>217000</v>
      </c>
      <c r="F359">
        <f t="shared" si="10"/>
        <v>325500</v>
      </c>
      <c r="G359" t="s">
        <v>595</v>
      </c>
      <c r="I359">
        <v>359</v>
      </c>
      <c r="M359">
        <v>3000040</v>
      </c>
      <c r="N359">
        <f>IF(M359&gt;0,COUNTIFS($M$1:M359,M359),0)</f>
        <v>6</v>
      </c>
      <c r="O359">
        <f t="shared" si="11"/>
        <v>12</v>
      </c>
      <c r="P359">
        <v>1016359</v>
      </c>
      <c r="Q359">
        <v>3000040</v>
      </c>
      <c r="R359" t="str" cm="1">
        <f t="array" ref="R359">[1]!LKnum(P359:Q359)</f>
        <v>{1016359|3000040}</v>
      </c>
    </row>
    <row r="360" spans="1:18" x14ac:dyDescent="0.15">
      <c r="A360" t="s">
        <v>631</v>
      </c>
      <c r="B360">
        <v>3</v>
      </c>
      <c r="C360" t="s">
        <v>708</v>
      </c>
      <c r="E360">
        <v>2415000</v>
      </c>
      <c r="F360">
        <f t="shared" si="10"/>
        <v>313950</v>
      </c>
      <c r="G360" t="s">
        <v>629</v>
      </c>
      <c r="H360" t="s">
        <v>725</v>
      </c>
      <c r="I360">
        <v>360</v>
      </c>
      <c r="K360">
        <v>5</v>
      </c>
      <c r="L360" t="s">
        <v>723</v>
      </c>
      <c r="M360">
        <v>3000043</v>
      </c>
      <c r="N360">
        <f>IF(M360&gt;0,COUNTIFS($M$1:M360,M360),0)</f>
        <v>6</v>
      </c>
      <c r="O360">
        <f t="shared" si="11"/>
        <v>22</v>
      </c>
      <c r="P360">
        <v>1016360</v>
      </c>
      <c r="Q360">
        <v>3000043</v>
      </c>
      <c r="R360" t="str" cm="1">
        <f t="array" ref="R360">[1]!LKnum(P360:Q360)</f>
        <v>{1016360|3000043}</v>
      </c>
    </row>
    <row r="361" spans="1:18" x14ac:dyDescent="0.15">
      <c r="A361" t="s">
        <v>631</v>
      </c>
      <c r="B361">
        <v>3</v>
      </c>
      <c r="C361" t="s">
        <v>708</v>
      </c>
      <c r="E361">
        <v>2415000</v>
      </c>
      <c r="F361">
        <f t="shared" si="10"/>
        <v>313950</v>
      </c>
      <c r="G361" t="s">
        <v>629</v>
      </c>
      <c r="H361" t="s">
        <v>725</v>
      </c>
      <c r="I361">
        <v>361</v>
      </c>
      <c r="K361">
        <v>5</v>
      </c>
      <c r="L361" t="s">
        <v>723</v>
      </c>
      <c r="M361">
        <v>3000046</v>
      </c>
      <c r="N361">
        <f>IF(M361&gt;0,COUNTIFS($M$1:M361,M361),0)</f>
        <v>6</v>
      </c>
      <c r="O361">
        <f t="shared" si="11"/>
        <v>22</v>
      </c>
      <c r="P361">
        <v>1016361</v>
      </c>
      <c r="Q361">
        <v>3000046</v>
      </c>
      <c r="R361" t="str" cm="1">
        <f t="array" ref="R361">[1]!LKnum(P361:Q361)</f>
        <v>{1016361|3000046}</v>
      </c>
    </row>
    <row r="362" spans="1:18" x14ac:dyDescent="0.15">
      <c r="A362" t="s">
        <v>631</v>
      </c>
      <c r="B362">
        <v>1</v>
      </c>
      <c r="C362" t="s">
        <v>709</v>
      </c>
      <c r="E362">
        <v>208000</v>
      </c>
      <c r="F362">
        <f t="shared" si="10"/>
        <v>208000</v>
      </c>
      <c r="G362" t="s">
        <v>596</v>
      </c>
      <c r="I362">
        <v>362</v>
      </c>
      <c r="M362">
        <v>3000049</v>
      </c>
      <c r="N362">
        <f>IF(M362&gt;0,COUNTIFS($M$1:M362,M362),0)</f>
        <v>6</v>
      </c>
      <c r="O362">
        <f t="shared" si="11"/>
        <v>12</v>
      </c>
      <c r="P362">
        <v>1016362</v>
      </c>
      <c r="Q362">
        <v>3000049</v>
      </c>
      <c r="R362" t="str" cm="1">
        <f t="array" ref="R362">[1]!LKnum(P362:Q362)</f>
        <v>{1016362|3000049}</v>
      </c>
    </row>
    <row r="363" spans="1:18" x14ac:dyDescent="0.15">
      <c r="A363" t="s">
        <v>631</v>
      </c>
      <c r="B363">
        <v>2</v>
      </c>
      <c r="C363" t="s">
        <v>710</v>
      </c>
      <c r="E363">
        <v>279000</v>
      </c>
      <c r="F363">
        <f t="shared" si="10"/>
        <v>418500</v>
      </c>
      <c r="G363" t="s">
        <v>630</v>
      </c>
      <c r="H363" t="s">
        <v>724</v>
      </c>
      <c r="I363">
        <v>363</v>
      </c>
      <c r="K363">
        <v>5</v>
      </c>
      <c r="L363" t="s">
        <v>723</v>
      </c>
      <c r="M363">
        <v>3000052</v>
      </c>
      <c r="N363">
        <f>IF(M363&gt;0,COUNTIFS($M$1:M363,M363),0)</f>
        <v>6</v>
      </c>
      <c r="O363">
        <f t="shared" si="11"/>
        <v>22</v>
      </c>
      <c r="P363">
        <v>1016363</v>
      </c>
      <c r="Q363">
        <v>3000052</v>
      </c>
      <c r="R363" t="str" cm="1">
        <f t="array" ref="R363">[1]!LKnum(P363:Q363)</f>
        <v>{1016363|3000052}</v>
      </c>
    </row>
    <row r="364" spans="1:18" x14ac:dyDescent="0.15">
      <c r="A364" t="s">
        <v>631</v>
      </c>
      <c r="B364">
        <v>2</v>
      </c>
      <c r="C364" t="s">
        <v>711</v>
      </c>
      <c r="E364">
        <v>248000</v>
      </c>
      <c r="F364">
        <f t="shared" si="10"/>
        <v>372000</v>
      </c>
      <c r="G364" t="s">
        <v>597</v>
      </c>
      <c r="I364">
        <v>364</v>
      </c>
      <c r="M364">
        <v>3000055</v>
      </c>
      <c r="N364">
        <f>IF(M364&gt;0,COUNTIFS($M$1:M364,M364),0)</f>
        <v>6</v>
      </c>
      <c r="O364">
        <f t="shared" si="11"/>
        <v>12</v>
      </c>
      <c r="P364">
        <v>1016364</v>
      </c>
      <c r="Q364">
        <v>3000055</v>
      </c>
      <c r="R364" t="str" cm="1">
        <f t="array" ref="R364">[1]!LKnum(P364:Q364)</f>
        <v>{1016364|3000055}</v>
      </c>
    </row>
    <row r="365" spans="1:18" x14ac:dyDescent="0.15">
      <c r="A365" t="s">
        <v>631</v>
      </c>
      <c r="B365">
        <v>1</v>
      </c>
      <c r="C365" t="s">
        <v>705</v>
      </c>
      <c r="E365">
        <v>299000</v>
      </c>
      <c r="F365">
        <f t="shared" si="10"/>
        <v>299000</v>
      </c>
      <c r="G365" t="s">
        <v>627</v>
      </c>
      <c r="H365" t="s">
        <v>722</v>
      </c>
      <c r="I365">
        <v>365</v>
      </c>
      <c r="K365">
        <v>5</v>
      </c>
      <c r="L365" t="s">
        <v>723</v>
      </c>
      <c r="M365">
        <v>3000058</v>
      </c>
      <c r="N365">
        <f>IF(M365&gt;0,COUNTIFS($M$1:M365,M365),0)</f>
        <v>6</v>
      </c>
      <c r="O365">
        <f t="shared" si="11"/>
        <v>22</v>
      </c>
      <c r="P365">
        <v>1016365</v>
      </c>
      <c r="Q365">
        <v>3000058</v>
      </c>
      <c r="R365" t="str" cm="1">
        <f t="array" ref="R365">[1]!LKnum(P365:Q365)</f>
        <v>{1016365|3000058}</v>
      </c>
    </row>
    <row r="366" spans="1:18" x14ac:dyDescent="0.15">
      <c r="A366" t="s">
        <v>631</v>
      </c>
      <c r="B366">
        <v>2</v>
      </c>
      <c r="C366" t="s">
        <v>706</v>
      </c>
      <c r="E366">
        <v>356500</v>
      </c>
      <c r="F366">
        <f t="shared" si="10"/>
        <v>534750</v>
      </c>
      <c r="G366" t="s">
        <v>628</v>
      </c>
      <c r="H366" t="s">
        <v>724</v>
      </c>
      <c r="I366">
        <v>366</v>
      </c>
      <c r="K366">
        <v>5</v>
      </c>
      <c r="L366" t="s">
        <v>723</v>
      </c>
      <c r="M366">
        <v>3000061</v>
      </c>
      <c r="N366">
        <f>IF(M366&gt;0,COUNTIFS($M$1:M366,M366),0)</f>
        <v>6</v>
      </c>
      <c r="O366">
        <f t="shared" si="11"/>
        <v>22</v>
      </c>
      <c r="P366">
        <v>1016366</v>
      </c>
      <c r="Q366">
        <v>3000061</v>
      </c>
      <c r="R366" t="str" cm="1">
        <f t="array" ref="R366">[1]!LKnum(P366:Q366)</f>
        <v>{1016366|3000061}</v>
      </c>
    </row>
    <row r="367" spans="1:18" x14ac:dyDescent="0.15">
      <c r="A367" t="s">
        <v>631</v>
      </c>
      <c r="B367">
        <v>2</v>
      </c>
      <c r="C367" t="s">
        <v>710</v>
      </c>
      <c r="E367">
        <v>279000</v>
      </c>
      <c r="F367">
        <f t="shared" si="10"/>
        <v>418500</v>
      </c>
      <c r="G367" t="s">
        <v>630</v>
      </c>
      <c r="H367" t="s">
        <v>724</v>
      </c>
      <c r="I367">
        <v>367</v>
      </c>
      <c r="K367">
        <v>5</v>
      </c>
      <c r="L367" t="s">
        <v>723</v>
      </c>
      <c r="M367">
        <v>3000064</v>
      </c>
      <c r="N367">
        <f>IF(M367&gt;0,COUNTIFS($M$1:M367,M367),0)</f>
        <v>6</v>
      </c>
      <c r="O367">
        <f t="shared" si="11"/>
        <v>22</v>
      </c>
      <c r="P367">
        <v>1016367</v>
      </c>
      <c r="Q367">
        <v>3000064</v>
      </c>
      <c r="R367" t="str" cm="1">
        <f t="array" ref="R367">[1]!LKnum(P367:Q367)</f>
        <v>{1016367|3000064}</v>
      </c>
    </row>
    <row r="368" spans="1:18" x14ac:dyDescent="0.15">
      <c r="A368" t="s">
        <v>631</v>
      </c>
      <c r="B368">
        <v>2</v>
      </c>
      <c r="C368" t="s">
        <v>710</v>
      </c>
      <c r="E368">
        <v>279000</v>
      </c>
      <c r="F368">
        <f t="shared" si="10"/>
        <v>418500</v>
      </c>
      <c r="G368" t="s">
        <v>630</v>
      </c>
      <c r="H368" t="s">
        <v>724</v>
      </c>
      <c r="I368">
        <v>368</v>
      </c>
      <c r="K368">
        <v>5</v>
      </c>
      <c r="L368" t="s">
        <v>723</v>
      </c>
      <c r="M368">
        <v>3000067</v>
      </c>
      <c r="N368">
        <f>IF(M368&gt;0,COUNTIFS($M$1:M368,M368),0)</f>
        <v>6</v>
      </c>
      <c r="O368">
        <f t="shared" si="11"/>
        <v>22</v>
      </c>
      <c r="P368">
        <v>1016368</v>
      </c>
      <c r="Q368">
        <v>3000067</v>
      </c>
      <c r="R368" t="str" cm="1">
        <f t="array" ref="R368">[1]!LKnum(P368:Q368)</f>
        <v>{1016368|3000067}</v>
      </c>
    </row>
    <row r="369" spans="1:18" x14ac:dyDescent="0.15">
      <c r="A369" t="s">
        <v>631</v>
      </c>
      <c r="B369">
        <v>2</v>
      </c>
      <c r="C369" t="s">
        <v>707</v>
      </c>
      <c r="E369">
        <v>217000</v>
      </c>
      <c r="F369">
        <f t="shared" si="10"/>
        <v>325500</v>
      </c>
      <c r="G369" t="s">
        <v>595</v>
      </c>
      <c r="I369">
        <v>369</v>
      </c>
      <c r="M369">
        <v>3000070</v>
      </c>
      <c r="N369">
        <f>IF(M369&gt;0,COUNTIFS($M$1:M369,M369),0)</f>
        <v>6</v>
      </c>
      <c r="O369">
        <f t="shared" si="11"/>
        <v>12</v>
      </c>
      <c r="P369">
        <v>1016369</v>
      </c>
      <c r="Q369">
        <v>3000070</v>
      </c>
      <c r="R369" t="str" cm="1">
        <f t="array" ref="R369">[1]!LKnum(P369:Q369)</f>
        <v>{1016369|3000070}</v>
      </c>
    </row>
    <row r="370" spans="1:18" x14ac:dyDescent="0.15">
      <c r="A370" t="s">
        <v>631</v>
      </c>
      <c r="B370">
        <v>3</v>
      </c>
      <c r="C370" t="s">
        <v>712</v>
      </c>
      <c r="E370">
        <v>1260000</v>
      </c>
      <c r="F370">
        <f t="shared" si="10"/>
        <v>163800</v>
      </c>
      <c r="G370" t="s">
        <v>598</v>
      </c>
      <c r="I370">
        <v>370</v>
      </c>
      <c r="M370">
        <v>3000073</v>
      </c>
      <c r="N370">
        <f>IF(M370&gt;0,COUNTIFS($M$1:M370,M370),0)</f>
        <v>6</v>
      </c>
      <c r="O370">
        <f t="shared" si="11"/>
        <v>12</v>
      </c>
      <c r="P370">
        <v>1016370</v>
      </c>
      <c r="Q370">
        <v>3000073</v>
      </c>
      <c r="R370" t="str" cm="1">
        <f t="array" ref="R370">[1]!LKnum(P370:Q370)</f>
        <v>{1016370|3000073}</v>
      </c>
    </row>
    <row r="371" spans="1:18" x14ac:dyDescent="0.15">
      <c r="A371" t="s">
        <v>631</v>
      </c>
      <c r="B371">
        <v>1</v>
      </c>
      <c r="C371" t="s">
        <v>713</v>
      </c>
      <c r="E371">
        <v>234000</v>
      </c>
      <c r="F371">
        <f t="shared" si="10"/>
        <v>234000</v>
      </c>
      <c r="G371" t="s">
        <v>599</v>
      </c>
      <c r="I371">
        <v>371</v>
      </c>
      <c r="M371">
        <v>3000076</v>
      </c>
      <c r="N371">
        <f>IF(M371&gt;0,COUNTIFS($M$1:M371,M371),0)</f>
        <v>6</v>
      </c>
      <c r="O371">
        <f t="shared" si="11"/>
        <v>12</v>
      </c>
      <c r="P371">
        <v>1016371</v>
      </c>
      <c r="Q371">
        <v>3000076</v>
      </c>
      <c r="R371" t="str" cm="1">
        <f t="array" ref="R371">[1]!LKnum(P371:Q371)</f>
        <v>{1016371|3000076}</v>
      </c>
    </row>
    <row r="372" spans="1:18" x14ac:dyDescent="0.15">
      <c r="A372" t="s">
        <v>631</v>
      </c>
      <c r="B372">
        <v>3</v>
      </c>
      <c r="C372" t="s">
        <v>714</v>
      </c>
      <c r="E372">
        <v>945000</v>
      </c>
      <c r="F372">
        <f t="shared" si="10"/>
        <v>122850</v>
      </c>
      <c r="G372" t="s">
        <v>600</v>
      </c>
      <c r="I372">
        <v>372</v>
      </c>
      <c r="N372">
        <f>IF(M372&gt;0,COUNTIFS($M$1:M372,M372),0)</f>
        <v>0</v>
      </c>
      <c r="O372">
        <f t="shared" si="11"/>
        <v>0</v>
      </c>
      <c r="P372">
        <v>1016372</v>
      </c>
      <c r="R372" t="str" cm="1">
        <f t="array" ref="R372">[1]!LKnum(P372:Q372)</f>
        <v>{1016372}</v>
      </c>
    </row>
    <row r="373" spans="1:18" x14ac:dyDescent="0.15">
      <c r="A373" t="s">
        <v>631</v>
      </c>
      <c r="B373">
        <v>1</v>
      </c>
      <c r="C373" t="s">
        <v>715</v>
      </c>
      <c r="E373">
        <v>182000</v>
      </c>
      <c r="F373">
        <f t="shared" si="10"/>
        <v>182000</v>
      </c>
      <c r="G373" t="s">
        <v>601</v>
      </c>
      <c r="I373">
        <v>373</v>
      </c>
      <c r="N373">
        <f>IF(M373&gt;0,COUNTIFS($M$1:M373,M373),0)</f>
        <v>0</v>
      </c>
      <c r="O373">
        <f t="shared" si="11"/>
        <v>0</v>
      </c>
      <c r="P373">
        <v>1016373</v>
      </c>
      <c r="R373" t="str" cm="1">
        <f t="array" ref="R373">[1]!LKnum(P373:Q373)</f>
        <v>{1016373}</v>
      </c>
    </row>
    <row r="374" spans="1:18" x14ac:dyDescent="0.15">
      <c r="A374" t="s">
        <v>631</v>
      </c>
      <c r="B374">
        <v>3</v>
      </c>
      <c r="C374" t="s">
        <v>708</v>
      </c>
      <c r="E374">
        <v>2415000</v>
      </c>
      <c r="F374">
        <f t="shared" si="10"/>
        <v>313950</v>
      </c>
      <c r="G374" t="s">
        <v>629</v>
      </c>
      <c r="H374" t="s">
        <v>725</v>
      </c>
      <c r="I374">
        <v>374</v>
      </c>
      <c r="K374">
        <v>5</v>
      </c>
      <c r="L374" t="s">
        <v>723</v>
      </c>
      <c r="N374">
        <f>IF(M374&gt;0,COUNTIFS($M$1:M374,M374),0)</f>
        <v>0</v>
      </c>
      <c r="O374">
        <f t="shared" si="11"/>
        <v>10</v>
      </c>
      <c r="P374">
        <v>1016374</v>
      </c>
      <c r="R374" t="str" cm="1">
        <f t="array" ref="R374">[1]!LKnum(P374:Q374)</f>
        <v>{1016374}</v>
      </c>
    </row>
    <row r="375" spans="1:18" x14ac:dyDescent="0.15">
      <c r="A375" t="s">
        <v>631</v>
      </c>
      <c r="B375">
        <v>2</v>
      </c>
      <c r="C375" t="s">
        <v>706</v>
      </c>
      <c r="E375">
        <v>356500</v>
      </c>
      <c r="F375">
        <f t="shared" si="10"/>
        <v>534750</v>
      </c>
      <c r="G375" t="s">
        <v>628</v>
      </c>
      <c r="H375" t="s">
        <v>724</v>
      </c>
      <c r="I375">
        <v>375</v>
      </c>
      <c r="K375">
        <v>5</v>
      </c>
      <c r="L375" t="s">
        <v>723</v>
      </c>
      <c r="N375">
        <f>IF(M375&gt;0,COUNTIFS($M$1:M375,M375),0)</f>
        <v>0</v>
      </c>
      <c r="O375">
        <f t="shared" si="11"/>
        <v>10</v>
      </c>
      <c r="P375">
        <v>1016375</v>
      </c>
      <c r="R375" t="str" cm="1">
        <f t="array" ref="R375">[1]!LKnum(P375:Q375)</f>
        <v>{1016375}</v>
      </c>
    </row>
    <row r="376" spans="1:18" x14ac:dyDescent="0.15">
      <c r="A376" t="s">
        <v>631</v>
      </c>
      <c r="B376">
        <v>2</v>
      </c>
      <c r="C376" t="s">
        <v>706</v>
      </c>
      <c r="E376">
        <v>356500</v>
      </c>
      <c r="F376">
        <f t="shared" si="10"/>
        <v>534750</v>
      </c>
      <c r="G376" t="s">
        <v>628</v>
      </c>
      <c r="H376" t="s">
        <v>724</v>
      </c>
      <c r="I376">
        <v>376</v>
      </c>
      <c r="K376">
        <v>5</v>
      </c>
      <c r="L376" t="s">
        <v>723</v>
      </c>
      <c r="N376">
        <f>IF(M376&gt;0,COUNTIFS($M$1:M376,M376),0)</f>
        <v>0</v>
      </c>
      <c r="O376">
        <f t="shared" si="11"/>
        <v>10</v>
      </c>
      <c r="P376">
        <v>1016376</v>
      </c>
      <c r="R376" t="str" cm="1">
        <f t="array" ref="R376">[1]!LKnum(P376:Q376)</f>
        <v>{1016376}</v>
      </c>
    </row>
    <row r="377" spans="1:18" x14ac:dyDescent="0.15">
      <c r="A377" t="s">
        <v>631</v>
      </c>
      <c r="B377">
        <v>1</v>
      </c>
      <c r="C377" t="s">
        <v>705</v>
      </c>
      <c r="E377">
        <v>299000</v>
      </c>
      <c r="F377">
        <f t="shared" si="10"/>
        <v>299000</v>
      </c>
      <c r="G377" t="s">
        <v>627</v>
      </c>
      <c r="H377" t="s">
        <v>722</v>
      </c>
      <c r="I377">
        <v>377</v>
      </c>
      <c r="K377">
        <v>5</v>
      </c>
      <c r="L377" t="s">
        <v>723</v>
      </c>
      <c r="N377">
        <f>IF(M377&gt;0,COUNTIFS($M$1:M377,M377),0)</f>
        <v>0</v>
      </c>
      <c r="O377">
        <f t="shared" si="11"/>
        <v>10</v>
      </c>
      <c r="P377">
        <v>1016377</v>
      </c>
      <c r="R377" t="str" cm="1">
        <f t="array" ref="R377">[1]!LKnum(P377:Q377)</f>
        <v>{1016377}</v>
      </c>
    </row>
    <row r="378" spans="1:18" x14ac:dyDescent="0.15">
      <c r="A378" t="s">
        <v>631</v>
      </c>
      <c r="B378">
        <v>2</v>
      </c>
      <c r="C378" t="s">
        <v>706</v>
      </c>
      <c r="E378">
        <v>356500</v>
      </c>
      <c r="F378">
        <f t="shared" si="10"/>
        <v>534750</v>
      </c>
      <c r="G378" t="s">
        <v>628</v>
      </c>
      <c r="H378" t="s">
        <v>724</v>
      </c>
      <c r="I378">
        <v>378</v>
      </c>
      <c r="K378">
        <v>5</v>
      </c>
      <c r="L378" t="s">
        <v>723</v>
      </c>
      <c r="N378">
        <f>IF(M378&gt;0,COUNTIFS($M$1:M378,M378),0)</f>
        <v>0</v>
      </c>
      <c r="O378">
        <f t="shared" si="11"/>
        <v>10</v>
      </c>
      <c r="P378">
        <v>1016378</v>
      </c>
      <c r="R378" t="str" cm="1">
        <f t="array" ref="R378">[1]!LKnum(P378:Q378)</f>
        <v>{1016378}</v>
      </c>
    </row>
    <row r="379" spans="1:18" x14ac:dyDescent="0.15">
      <c r="A379" t="s">
        <v>631</v>
      </c>
      <c r="B379">
        <v>3</v>
      </c>
      <c r="C379" t="s">
        <v>708</v>
      </c>
      <c r="E379">
        <v>2415000</v>
      </c>
      <c r="F379">
        <f t="shared" si="10"/>
        <v>313950</v>
      </c>
      <c r="G379" t="s">
        <v>629</v>
      </c>
      <c r="H379" t="s">
        <v>725</v>
      </c>
      <c r="I379">
        <v>379</v>
      </c>
      <c r="K379">
        <v>5</v>
      </c>
      <c r="L379" t="s">
        <v>723</v>
      </c>
      <c r="N379">
        <f>IF(M379&gt;0,COUNTIFS($M$1:M379,M379),0)</f>
        <v>0</v>
      </c>
      <c r="O379">
        <f t="shared" si="11"/>
        <v>10</v>
      </c>
      <c r="P379">
        <v>1016379</v>
      </c>
      <c r="R379" t="str" cm="1">
        <f t="array" ref="R379">[1]!LKnum(P379:Q379)</f>
        <v>{1016379}</v>
      </c>
    </row>
    <row r="380" spans="1:18" x14ac:dyDescent="0.15">
      <c r="A380" t="s">
        <v>631</v>
      </c>
      <c r="B380">
        <v>1</v>
      </c>
      <c r="C380" t="s">
        <v>705</v>
      </c>
      <c r="E380">
        <v>299000</v>
      </c>
      <c r="F380">
        <f t="shared" si="10"/>
        <v>299000</v>
      </c>
      <c r="G380" t="s">
        <v>627</v>
      </c>
      <c r="H380" t="s">
        <v>722</v>
      </c>
      <c r="I380">
        <v>380</v>
      </c>
      <c r="K380">
        <v>5</v>
      </c>
      <c r="L380" t="s">
        <v>723</v>
      </c>
      <c r="N380">
        <f>IF(M380&gt;0,COUNTIFS($M$1:M380,M380),0)</f>
        <v>0</v>
      </c>
      <c r="O380">
        <f t="shared" si="11"/>
        <v>10</v>
      </c>
      <c r="P380">
        <v>1016380</v>
      </c>
      <c r="R380" t="str" cm="1">
        <f t="array" ref="R380">[1]!LKnum(P380:Q380)</f>
        <v>{1016380}</v>
      </c>
    </row>
    <row r="381" spans="1:18" x14ac:dyDescent="0.15">
      <c r="A381" t="s">
        <v>631</v>
      </c>
      <c r="B381">
        <v>2</v>
      </c>
      <c r="C381" t="s">
        <v>706</v>
      </c>
      <c r="E381">
        <v>356500</v>
      </c>
      <c r="F381">
        <f t="shared" si="10"/>
        <v>534750</v>
      </c>
      <c r="G381" t="s">
        <v>628</v>
      </c>
      <c r="H381" t="s">
        <v>724</v>
      </c>
      <c r="I381">
        <v>381</v>
      </c>
      <c r="K381">
        <v>5</v>
      </c>
      <c r="L381" t="s">
        <v>723</v>
      </c>
      <c r="N381">
        <f>IF(M381&gt;0,COUNTIFS($M$1:M381,M381),0)</f>
        <v>0</v>
      </c>
      <c r="O381">
        <f t="shared" si="11"/>
        <v>10</v>
      </c>
      <c r="P381">
        <v>1016381</v>
      </c>
      <c r="R381" t="str" cm="1">
        <f t="array" ref="R381">[1]!LKnum(P381:Q381)</f>
        <v>{1016381}</v>
      </c>
    </row>
    <row r="382" spans="1:18" x14ac:dyDescent="0.15">
      <c r="A382" t="s">
        <v>631</v>
      </c>
      <c r="B382">
        <v>2</v>
      </c>
      <c r="C382" t="s">
        <v>706</v>
      </c>
      <c r="E382">
        <v>356500</v>
      </c>
      <c r="F382">
        <f t="shared" si="10"/>
        <v>534750</v>
      </c>
      <c r="G382" t="s">
        <v>628</v>
      </c>
      <c r="H382" t="s">
        <v>724</v>
      </c>
      <c r="I382">
        <v>382</v>
      </c>
      <c r="K382">
        <v>5</v>
      </c>
      <c r="L382" t="s">
        <v>723</v>
      </c>
      <c r="N382">
        <f>IF(M382&gt;0,COUNTIFS($M$1:M382,M382),0)</f>
        <v>0</v>
      </c>
      <c r="O382">
        <f t="shared" si="11"/>
        <v>10</v>
      </c>
      <c r="P382">
        <v>1016382</v>
      </c>
      <c r="R382" t="str" cm="1">
        <f t="array" ref="R382">[1]!LKnum(P382:Q382)</f>
        <v>{1016382}</v>
      </c>
    </row>
    <row r="383" spans="1:18" x14ac:dyDescent="0.15">
      <c r="A383" t="s">
        <v>631</v>
      </c>
      <c r="B383">
        <v>1</v>
      </c>
      <c r="C383" t="s">
        <v>705</v>
      </c>
      <c r="E383">
        <v>299000</v>
      </c>
      <c r="F383">
        <f t="shared" si="10"/>
        <v>299000</v>
      </c>
      <c r="G383" t="s">
        <v>627</v>
      </c>
      <c r="H383" t="s">
        <v>722</v>
      </c>
      <c r="I383">
        <v>383</v>
      </c>
      <c r="K383">
        <v>5</v>
      </c>
      <c r="L383" t="s">
        <v>723</v>
      </c>
      <c r="N383">
        <f>IF(M383&gt;0,COUNTIFS($M$1:M383,M383),0)</f>
        <v>0</v>
      </c>
      <c r="O383">
        <f t="shared" si="11"/>
        <v>10</v>
      </c>
      <c r="P383">
        <v>1016383</v>
      </c>
      <c r="R383" t="str" cm="1">
        <f t="array" ref="R383">[1]!LKnum(P383:Q383)</f>
        <v>{1016383}</v>
      </c>
    </row>
    <row r="384" spans="1:18" x14ac:dyDescent="0.15">
      <c r="A384" t="s">
        <v>631</v>
      </c>
      <c r="B384">
        <v>1</v>
      </c>
      <c r="C384" t="s">
        <v>705</v>
      </c>
      <c r="E384">
        <v>299000</v>
      </c>
      <c r="F384">
        <f t="shared" si="10"/>
        <v>299000</v>
      </c>
      <c r="G384" t="s">
        <v>627</v>
      </c>
      <c r="H384" t="s">
        <v>722</v>
      </c>
      <c r="I384">
        <v>384</v>
      </c>
      <c r="K384">
        <v>5</v>
      </c>
      <c r="L384" t="s">
        <v>723</v>
      </c>
      <c r="N384">
        <f>IF(M384&gt;0,COUNTIFS($M$1:M384,M384),0)</f>
        <v>0</v>
      </c>
      <c r="O384">
        <f t="shared" si="11"/>
        <v>10</v>
      </c>
      <c r="P384">
        <v>1016384</v>
      </c>
      <c r="R384" t="str" cm="1">
        <f t="array" ref="R384">[1]!LKnum(P384:Q384)</f>
        <v>{1016384}</v>
      </c>
    </row>
    <row r="385" spans="1:18" x14ac:dyDescent="0.15">
      <c r="A385" t="s">
        <v>631</v>
      </c>
      <c r="B385">
        <v>1</v>
      </c>
      <c r="C385" t="s">
        <v>705</v>
      </c>
      <c r="E385">
        <v>299000</v>
      </c>
      <c r="F385">
        <f t="shared" si="10"/>
        <v>299000</v>
      </c>
      <c r="G385" t="s">
        <v>627</v>
      </c>
      <c r="H385" t="s">
        <v>722</v>
      </c>
      <c r="I385">
        <v>385</v>
      </c>
      <c r="K385">
        <v>5</v>
      </c>
      <c r="L385" t="s">
        <v>723</v>
      </c>
      <c r="N385">
        <f>IF(M385&gt;0,COUNTIFS($M$1:M385,M385),0)</f>
        <v>0</v>
      </c>
      <c r="O385">
        <f t="shared" si="11"/>
        <v>10</v>
      </c>
      <c r="P385">
        <v>1016385</v>
      </c>
      <c r="R385" t="str" cm="1">
        <f t="array" ref="R385">[1]!LKnum(P385:Q385)</f>
        <v>{1016385}</v>
      </c>
    </row>
    <row r="386" spans="1:18" x14ac:dyDescent="0.15">
      <c r="A386" t="s">
        <v>631</v>
      </c>
      <c r="B386">
        <v>3</v>
      </c>
      <c r="C386" t="s">
        <v>708</v>
      </c>
      <c r="E386">
        <v>2415000</v>
      </c>
      <c r="F386">
        <f t="shared" ref="F386:F420" si="12">VLOOKUP(B386,$S$3:$T$5,2,0)*E386</f>
        <v>313950</v>
      </c>
      <c r="G386" t="s">
        <v>629</v>
      </c>
      <c r="H386" t="s">
        <v>725</v>
      </c>
      <c r="I386">
        <v>386</v>
      </c>
      <c r="K386">
        <v>5</v>
      </c>
      <c r="L386" t="s">
        <v>723</v>
      </c>
      <c r="N386">
        <f>IF(M386&gt;0,COUNTIFS($M$1:M386,M386),0)</f>
        <v>0</v>
      </c>
      <c r="O386">
        <f t="shared" ref="O386:O420" si="13">(K386+N386)*2</f>
        <v>10</v>
      </c>
      <c r="P386">
        <v>1016386</v>
      </c>
      <c r="R386" t="str" cm="1">
        <f t="array" ref="R386">[1]!LKnum(P386:Q386)</f>
        <v>{1016386}</v>
      </c>
    </row>
    <row r="387" spans="1:18" x14ac:dyDescent="0.15">
      <c r="A387" t="s">
        <v>631</v>
      </c>
      <c r="B387">
        <v>1</v>
      </c>
      <c r="C387" t="s">
        <v>705</v>
      </c>
      <c r="E387">
        <v>299000</v>
      </c>
      <c r="F387">
        <f t="shared" si="12"/>
        <v>299000</v>
      </c>
      <c r="G387" t="s">
        <v>627</v>
      </c>
      <c r="H387" t="s">
        <v>722</v>
      </c>
      <c r="I387">
        <v>387</v>
      </c>
      <c r="K387">
        <v>5</v>
      </c>
      <c r="L387" t="s">
        <v>723</v>
      </c>
      <c r="N387">
        <f>IF(M387&gt;0,COUNTIFS($M$1:M387,M387),0)</f>
        <v>0</v>
      </c>
      <c r="O387">
        <f t="shared" si="13"/>
        <v>10</v>
      </c>
      <c r="P387">
        <v>1016387</v>
      </c>
      <c r="R387" t="str" cm="1">
        <f t="array" ref="R387">[1]!LKnum(P387:Q387)</f>
        <v>{1016387}</v>
      </c>
    </row>
    <row r="388" spans="1:18" x14ac:dyDescent="0.15">
      <c r="A388" t="s">
        <v>631</v>
      </c>
      <c r="B388">
        <v>2</v>
      </c>
      <c r="C388" t="s">
        <v>706</v>
      </c>
      <c r="E388">
        <v>356500</v>
      </c>
      <c r="F388">
        <f t="shared" si="12"/>
        <v>534750</v>
      </c>
      <c r="G388" t="s">
        <v>628</v>
      </c>
      <c r="H388" t="s">
        <v>724</v>
      </c>
      <c r="I388">
        <v>388</v>
      </c>
      <c r="K388">
        <v>5</v>
      </c>
      <c r="L388" t="s">
        <v>723</v>
      </c>
      <c r="N388">
        <f>IF(M388&gt;0,COUNTIFS($M$1:M388,M388),0)</f>
        <v>0</v>
      </c>
      <c r="O388">
        <f t="shared" si="13"/>
        <v>10</v>
      </c>
      <c r="P388">
        <v>1016388</v>
      </c>
      <c r="R388" t="str" cm="1">
        <f t="array" ref="R388">[1]!LKnum(P388:Q388)</f>
        <v>{1016388}</v>
      </c>
    </row>
    <row r="389" spans="1:18" x14ac:dyDescent="0.15">
      <c r="A389" t="s">
        <v>631</v>
      </c>
      <c r="B389">
        <v>1</v>
      </c>
      <c r="C389" t="s">
        <v>705</v>
      </c>
      <c r="E389">
        <v>299000</v>
      </c>
      <c r="F389">
        <f t="shared" si="12"/>
        <v>299000</v>
      </c>
      <c r="G389" t="s">
        <v>627</v>
      </c>
      <c r="H389" t="s">
        <v>722</v>
      </c>
      <c r="I389">
        <v>389</v>
      </c>
      <c r="K389">
        <v>5</v>
      </c>
      <c r="L389" t="s">
        <v>723</v>
      </c>
      <c r="N389">
        <f>IF(M389&gt;0,COUNTIFS($M$1:M389,M389),0)</f>
        <v>0</v>
      </c>
      <c r="O389">
        <f t="shared" si="13"/>
        <v>10</v>
      </c>
      <c r="P389">
        <v>1016389</v>
      </c>
      <c r="R389" t="str" cm="1">
        <f t="array" ref="R389">[1]!LKnum(P389:Q389)</f>
        <v>{1016389}</v>
      </c>
    </row>
    <row r="390" spans="1:18" x14ac:dyDescent="0.15">
      <c r="A390" t="s">
        <v>631</v>
      </c>
      <c r="B390">
        <v>1</v>
      </c>
      <c r="C390" t="s">
        <v>705</v>
      </c>
      <c r="E390">
        <v>299000</v>
      </c>
      <c r="F390">
        <f t="shared" si="12"/>
        <v>299000</v>
      </c>
      <c r="G390" t="s">
        <v>627</v>
      </c>
      <c r="H390" t="s">
        <v>722</v>
      </c>
      <c r="I390">
        <v>390</v>
      </c>
      <c r="K390">
        <v>5</v>
      </c>
      <c r="L390" t="s">
        <v>723</v>
      </c>
      <c r="N390">
        <f>IF(M390&gt;0,COUNTIFS($M$1:M390,M390),0)</f>
        <v>0</v>
      </c>
      <c r="O390">
        <f t="shared" si="13"/>
        <v>10</v>
      </c>
      <c r="P390">
        <v>1016390</v>
      </c>
      <c r="R390" t="str" cm="1">
        <f t="array" ref="R390">[1]!LKnum(P390:Q390)</f>
        <v>{1016390}</v>
      </c>
    </row>
    <row r="391" spans="1:18" x14ac:dyDescent="0.15">
      <c r="A391" t="s">
        <v>631</v>
      </c>
      <c r="B391">
        <v>1</v>
      </c>
      <c r="C391" t="s">
        <v>705</v>
      </c>
      <c r="E391">
        <v>299000</v>
      </c>
      <c r="F391">
        <f t="shared" si="12"/>
        <v>299000</v>
      </c>
      <c r="G391" t="s">
        <v>627</v>
      </c>
      <c r="H391" t="s">
        <v>722</v>
      </c>
      <c r="I391">
        <v>391</v>
      </c>
      <c r="K391">
        <v>5</v>
      </c>
      <c r="L391" t="s">
        <v>723</v>
      </c>
      <c r="N391">
        <f>IF(M391&gt;0,COUNTIFS($M$1:M391,M391),0)</f>
        <v>0</v>
      </c>
      <c r="O391">
        <f t="shared" si="13"/>
        <v>10</v>
      </c>
      <c r="P391">
        <v>1016391</v>
      </c>
      <c r="R391" t="str" cm="1">
        <f t="array" ref="R391">[1]!LKnum(P391:Q391)</f>
        <v>{1016391}</v>
      </c>
    </row>
    <row r="392" spans="1:18" x14ac:dyDescent="0.15">
      <c r="A392" t="s">
        <v>631</v>
      </c>
      <c r="B392">
        <v>1</v>
      </c>
      <c r="C392" t="s">
        <v>705</v>
      </c>
      <c r="E392">
        <v>299000</v>
      </c>
      <c r="F392">
        <f t="shared" si="12"/>
        <v>299000</v>
      </c>
      <c r="G392" t="s">
        <v>627</v>
      </c>
      <c r="H392" t="s">
        <v>722</v>
      </c>
      <c r="I392">
        <v>392</v>
      </c>
      <c r="K392">
        <v>5</v>
      </c>
      <c r="L392" t="s">
        <v>723</v>
      </c>
      <c r="N392">
        <f>IF(M392&gt;0,COUNTIFS($M$1:M392,M392),0)</f>
        <v>0</v>
      </c>
      <c r="O392">
        <f t="shared" si="13"/>
        <v>10</v>
      </c>
      <c r="P392">
        <v>1016392</v>
      </c>
      <c r="R392" t="str" cm="1">
        <f t="array" ref="R392">[1]!LKnum(P392:Q392)</f>
        <v>{1016392}</v>
      </c>
    </row>
    <row r="393" spans="1:18" x14ac:dyDescent="0.15">
      <c r="A393" t="s">
        <v>631</v>
      </c>
      <c r="B393">
        <v>1</v>
      </c>
      <c r="C393" t="s">
        <v>705</v>
      </c>
      <c r="E393">
        <v>299000</v>
      </c>
      <c r="F393">
        <f t="shared" si="12"/>
        <v>299000</v>
      </c>
      <c r="G393" t="s">
        <v>627</v>
      </c>
      <c r="H393" t="s">
        <v>722</v>
      </c>
      <c r="I393">
        <v>393</v>
      </c>
      <c r="K393">
        <v>5</v>
      </c>
      <c r="L393" t="s">
        <v>723</v>
      </c>
      <c r="N393">
        <f>IF(M393&gt;0,COUNTIFS($M$1:M393,M393),0)</f>
        <v>0</v>
      </c>
      <c r="O393">
        <f t="shared" si="13"/>
        <v>10</v>
      </c>
      <c r="P393">
        <v>1016393</v>
      </c>
      <c r="R393" t="str" cm="1">
        <f t="array" ref="R393">[1]!LKnum(P393:Q393)</f>
        <v>{1016393}</v>
      </c>
    </row>
    <row r="394" spans="1:18" x14ac:dyDescent="0.15">
      <c r="A394" t="s">
        <v>631</v>
      </c>
      <c r="B394">
        <v>1</v>
      </c>
      <c r="C394" t="s">
        <v>713</v>
      </c>
      <c r="E394">
        <v>234000</v>
      </c>
      <c r="F394">
        <f t="shared" si="12"/>
        <v>234000</v>
      </c>
      <c r="G394" t="s">
        <v>599</v>
      </c>
      <c r="I394">
        <v>394</v>
      </c>
      <c r="N394">
        <f>IF(M394&gt;0,COUNTIFS($M$1:M394,M394),0)</f>
        <v>0</v>
      </c>
      <c r="O394">
        <f t="shared" si="13"/>
        <v>0</v>
      </c>
      <c r="P394">
        <v>1016394</v>
      </c>
      <c r="R394" t="str" cm="1">
        <f t="array" ref="R394">[1]!LKnum(P394:Q394)</f>
        <v>{1016394}</v>
      </c>
    </row>
    <row r="395" spans="1:18" x14ac:dyDescent="0.15">
      <c r="A395" t="s">
        <v>631</v>
      </c>
      <c r="B395">
        <v>1</v>
      </c>
      <c r="C395" t="s">
        <v>716</v>
      </c>
      <c r="E395">
        <v>286000</v>
      </c>
      <c r="F395">
        <f t="shared" si="12"/>
        <v>286000</v>
      </c>
      <c r="G395" t="s">
        <v>602</v>
      </c>
      <c r="I395">
        <v>395</v>
      </c>
      <c r="N395">
        <f>IF(M395&gt;0,COUNTIFS($M$1:M395,M395),0)</f>
        <v>0</v>
      </c>
      <c r="O395">
        <f t="shared" si="13"/>
        <v>0</v>
      </c>
      <c r="P395">
        <v>1016395</v>
      </c>
      <c r="R395" t="str" cm="1">
        <f t="array" ref="R395">[1]!LKnum(P395:Q395)</f>
        <v>{1016395}</v>
      </c>
    </row>
    <row r="396" spans="1:18" x14ac:dyDescent="0.15">
      <c r="A396" t="s">
        <v>631</v>
      </c>
      <c r="B396">
        <v>2</v>
      </c>
      <c r="C396" t="s">
        <v>717</v>
      </c>
      <c r="E396">
        <v>279000</v>
      </c>
      <c r="F396">
        <f t="shared" si="12"/>
        <v>418500</v>
      </c>
      <c r="G396" t="s">
        <v>603</v>
      </c>
      <c r="I396">
        <v>396</v>
      </c>
      <c r="N396">
        <f>IF(M396&gt;0,COUNTIFS($M$1:M396,M396),0)</f>
        <v>0</v>
      </c>
      <c r="O396">
        <f t="shared" si="13"/>
        <v>0</v>
      </c>
      <c r="P396">
        <v>1016396</v>
      </c>
      <c r="R396" t="str" cm="1">
        <f t="array" ref="R396">[1]!LKnum(P396:Q396)</f>
        <v>{1016396}</v>
      </c>
    </row>
    <row r="397" spans="1:18" x14ac:dyDescent="0.15">
      <c r="A397" t="s">
        <v>631</v>
      </c>
      <c r="B397">
        <v>2</v>
      </c>
      <c r="C397" t="s">
        <v>711</v>
      </c>
      <c r="E397">
        <v>248000</v>
      </c>
      <c r="F397">
        <f t="shared" si="12"/>
        <v>372000</v>
      </c>
      <c r="G397" t="s">
        <v>597</v>
      </c>
      <c r="I397">
        <v>397</v>
      </c>
      <c r="N397">
        <f>IF(M397&gt;0,COUNTIFS($M$1:M397,M397),0)</f>
        <v>0</v>
      </c>
      <c r="O397">
        <f t="shared" si="13"/>
        <v>0</v>
      </c>
      <c r="P397">
        <v>1016397</v>
      </c>
      <c r="R397" t="str" cm="1">
        <f t="array" ref="R397">[1]!LKnum(P397:Q397)</f>
        <v>{1016397}</v>
      </c>
    </row>
    <row r="398" spans="1:18" x14ac:dyDescent="0.15">
      <c r="A398" t="s">
        <v>631</v>
      </c>
      <c r="B398">
        <v>2</v>
      </c>
      <c r="C398" t="s">
        <v>718</v>
      </c>
      <c r="E398">
        <v>139500</v>
      </c>
      <c r="F398">
        <f t="shared" si="12"/>
        <v>209250</v>
      </c>
      <c r="G398" t="s">
        <v>604</v>
      </c>
      <c r="I398">
        <v>398</v>
      </c>
      <c r="N398">
        <f>IF(M398&gt;0,COUNTIFS($M$1:M398,M398),0)</f>
        <v>0</v>
      </c>
      <c r="O398">
        <f t="shared" si="13"/>
        <v>0</v>
      </c>
      <c r="P398">
        <v>1016398</v>
      </c>
      <c r="R398" t="str" cm="1">
        <f t="array" ref="R398">[1]!LKnum(P398:Q398)</f>
        <v>{1016398}</v>
      </c>
    </row>
    <row r="399" spans="1:18" x14ac:dyDescent="0.15">
      <c r="A399" t="s">
        <v>631</v>
      </c>
      <c r="B399">
        <v>2</v>
      </c>
      <c r="C399" t="s">
        <v>719</v>
      </c>
      <c r="E399">
        <v>186000</v>
      </c>
      <c r="F399">
        <f t="shared" si="12"/>
        <v>279000</v>
      </c>
      <c r="G399" t="s">
        <v>605</v>
      </c>
      <c r="I399">
        <v>399</v>
      </c>
      <c r="N399">
        <f>IF(M399&gt;0,COUNTIFS($M$1:M399,M399),0)</f>
        <v>0</v>
      </c>
      <c r="O399">
        <f t="shared" si="13"/>
        <v>0</v>
      </c>
      <c r="P399">
        <v>1016399</v>
      </c>
      <c r="R399" t="str" cm="1">
        <f t="array" ref="R399">[1]!LKnum(P399:Q399)</f>
        <v>{1016399}</v>
      </c>
    </row>
    <row r="400" spans="1:18" x14ac:dyDescent="0.15">
      <c r="A400" t="s">
        <v>631</v>
      </c>
      <c r="B400">
        <v>2</v>
      </c>
      <c r="C400" t="s">
        <v>707</v>
      </c>
      <c r="E400">
        <v>217000</v>
      </c>
      <c r="F400">
        <f t="shared" si="12"/>
        <v>325500</v>
      </c>
      <c r="G400" t="s">
        <v>595</v>
      </c>
      <c r="I400">
        <v>400</v>
      </c>
      <c r="N400">
        <f>IF(M400&gt;0,COUNTIFS($M$1:M400,M400),0)</f>
        <v>0</v>
      </c>
      <c r="O400">
        <f t="shared" si="13"/>
        <v>0</v>
      </c>
      <c r="P400">
        <v>1016400</v>
      </c>
      <c r="R400" t="str" cm="1">
        <f t="array" ref="R400">[1]!LKnum(P400:Q400)</f>
        <v>{1016400}</v>
      </c>
    </row>
    <row r="401" spans="1:18" x14ac:dyDescent="0.15">
      <c r="A401" t="s">
        <v>631</v>
      </c>
      <c r="B401">
        <v>3</v>
      </c>
      <c r="C401" t="s">
        <v>714</v>
      </c>
      <c r="E401">
        <v>945000</v>
      </c>
      <c r="F401">
        <f t="shared" si="12"/>
        <v>122850</v>
      </c>
      <c r="G401" t="s">
        <v>600</v>
      </c>
      <c r="I401">
        <v>401</v>
      </c>
      <c r="N401">
        <f>IF(M401&gt;0,COUNTIFS($M$1:M401,M401),0)</f>
        <v>0</v>
      </c>
      <c r="O401">
        <f t="shared" si="13"/>
        <v>0</v>
      </c>
      <c r="P401">
        <v>1016401</v>
      </c>
      <c r="R401" t="str" cm="1">
        <f t="array" ref="R401">[1]!LKnum(P401:Q401)</f>
        <v>{1016401}</v>
      </c>
    </row>
    <row r="402" spans="1:18" x14ac:dyDescent="0.15">
      <c r="A402" t="s">
        <v>631</v>
      </c>
      <c r="B402">
        <v>2</v>
      </c>
      <c r="C402" t="s">
        <v>719</v>
      </c>
      <c r="E402">
        <v>186000</v>
      </c>
      <c r="F402">
        <f t="shared" si="12"/>
        <v>279000</v>
      </c>
      <c r="G402" t="s">
        <v>605</v>
      </c>
      <c r="I402">
        <v>402</v>
      </c>
      <c r="N402">
        <f>IF(M402&gt;0,COUNTIFS($M$1:M402,M402),0)</f>
        <v>0</v>
      </c>
      <c r="O402">
        <f t="shared" si="13"/>
        <v>0</v>
      </c>
      <c r="P402">
        <v>1016402</v>
      </c>
      <c r="R402" t="str" cm="1">
        <f t="array" ref="R402">[1]!LKnum(P402:Q402)</f>
        <v>{1016402}</v>
      </c>
    </row>
    <row r="403" spans="1:18" x14ac:dyDescent="0.15">
      <c r="A403" t="s">
        <v>631</v>
      </c>
      <c r="B403">
        <v>2</v>
      </c>
      <c r="C403" t="s">
        <v>707</v>
      </c>
      <c r="E403">
        <v>217000</v>
      </c>
      <c r="F403">
        <f t="shared" si="12"/>
        <v>325500</v>
      </c>
      <c r="G403" t="s">
        <v>595</v>
      </c>
      <c r="I403">
        <v>403</v>
      </c>
      <c r="N403">
        <f>IF(M403&gt;0,COUNTIFS($M$1:M403,M403),0)</f>
        <v>0</v>
      </c>
      <c r="O403">
        <f t="shared" si="13"/>
        <v>0</v>
      </c>
      <c r="P403">
        <v>1016403</v>
      </c>
      <c r="R403" t="str" cm="1">
        <f t="array" ref="R403">[1]!LKnum(P403:Q403)</f>
        <v>{1016403}</v>
      </c>
    </row>
    <row r="404" spans="1:18" x14ac:dyDescent="0.15">
      <c r="A404" t="s">
        <v>631</v>
      </c>
      <c r="B404">
        <v>2</v>
      </c>
      <c r="C404" t="s">
        <v>718</v>
      </c>
      <c r="E404">
        <v>139500</v>
      </c>
      <c r="F404">
        <f t="shared" si="12"/>
        <v>209250</v>
      </c>
      <c r="G404" t="s">
        <v>604</v>
      </c>
      <c r="I404">
        <v>404</v>
      </c>
      <c r="N404">
        <f>IF(M404&gt;0,COUNTIFS($M$1:M404,M404),0)</f>
        <v>0</v>
      </c>
      <c r="O404">
        <f t="shared" si="13"/>
        <v>0</v>
      </c>
      <c r="P404">
        <v>1016404</v>
      </c>
      <c r="R404" t="str" cm="1">
        <f t="array" ref="R404">[1]!LKnum(P404:Q404)</f>
        <v>{1016404}</v>
      </c>
    </row>
    <row r="405" spans="1:18" x14ac:dyDescent="0.15">
      <c r="A405" t="s">
        <v>631</v>
      </c>
      <c r="B405">
        <v>2</v>
      </c>
      <c r="C405" t="s">
        <v>707</v>
      </c>
      <c r="E405">
        <v>217000</v>
      </c>
      <c r="F405">
        <f t="shared" si="12"/>
        <v>325500</v>
      </c>
      <c r="G405" t="s">
        <v>595</v>
      </c>
      <c r="I405">
        <v>405</v>
      </c>
      <c r="N405">
        <f>IF(M405&gt;0,COUNTIFS($M$1:M405,M405),0)</f>
        <v>0</v>
      </c>
      <c r="O405">
        <f t="shared" si="13"/>
        <v>0</v>
      </c>
      <c r="P405">
        <v>1016405</v>
      </c>
      <c r="R405" t="str" cm="1">
        <f t="array" ref="R405">[1]!LKnum(P405:Q405)</f>
        <v>{1016405}</v>
      </c>
    </row>
    <row r="406" spans="1:18" x14ac:dyDescent="0.15">
      <c r="A406" t="s">
        <v>631</v>
      </c>
      <c r="B406">
        <v>2</v>
      </c>
      <c r="C406" t="s">
        <v>719</v>
      </c>
      <c r="E406">
        <v>186000</v>
      </c>
      <c r="F406">
        <f t="shared" si="12"/>
        <v>279000</v>
      </c>
      <c r="G406" t="s">
        <v>605</v>
      </c>
      <c r="I406">
        <v>406</v>
      </c>
      <c r="N406">
        <f>IF(M406&gt;0,COUNTIFS($M$1:M406,M406),0)</f>
        <v>0</v>
      </c>
      <c r="O406">
        <f t="shared" si="13"/>
        <v>0</v>
      </c>
      <c r="P406">
        <v>1016406</v>
      </c>
      <c r="R406" t="str" cm="1">
        <f t="array" ref="R406">[1]!LKnum(P406:Q406)</f>
        <v>{1016406}</v>
      </c>
    </row>
    <row r="407" spans="1:18" x14ac:dyDescent="0.15">
      <c r="A407" t="s">
        <v>631</v>
      </c>
      <c r="B407">
        <v>3</v>
      </c>
      <c r="C407" t="s">
        <v>714</v>
      </c>
      <c r="E407">
        <v>945000</v>
      </c>
      <c r="F407">
        <f t="shared" si="12"/>
        <v>122850</v>
      </c>
      <c r="G407" t="s">
        <v>600</v>
      </c>
      <c r="I407">
        <v>407</v>
      </c>
      <c r="N407">
        <f>IF(M407&gt;0,COUNTIFS($M$1:M407,M407),0)</f>
        <v>0</v>
      </c>
      <c r="O407">
        <f t="shared" si="13"/>
        <v>0</v>
      </c>
      <c r="P407">
        <v>1016407</v>
      </c>
      <c r="R407" t="str" cm="1">
        <f t="array" ref="R407">[1]!LKnum(P407:Q407)</f>
        <v>{1016407}</v>
      </c>
    </row>
    <row r="408" spans="1:18" x14ac:dyDescent="0.15">
      <c r="A408" t="s">
        <v>631</v>
      </c>
      <c r="B408">
        <v>1</v>
      </c>
      <c r="C408" t="s">
        <v>720</v>
      </c>
      <c r="E408">
        <v>156000</v>
      </c>
      <c r="F408">
        <f t="shared" si="12"/>
        <v>156000</v>
      </c>
      <c r="G408" t="s">
        <v>606</v>
      </c>
      <c r="I408">
        <v>408</v>
      </c>
      <c r="N408">
        <f>IF(M408&gt;0,COUNTIFS($M$1:M408,M408),0)</f>
        <v>0</v>
      </c>
      <c r="O408">
        <f t="shared" si="13"/>
        <v>0</v>
      </c>
      <c r="P408">
        <v>1016408</v>
      </c>
      <c r="R408" t="str" cm="1">
        <f t="array" ref="R408">[1]!LKnum(P408:Q408)</f>
        <v>{1016408}</v>
      </c>
    </row>
    <row r="409" spans="1:18" x14ac:dyDescent="0.15">
      <c r="A409" t="s">
        <v>631</v>
      </c>
      <c r="B409">
        <v>2</v>
      </c>
      <c r="C409" t="s">
        <v>719</v>
      </c>
      <c r="E409">
        <v>186000</v>
      </c>
      <c r="F409">
        <f t="shared" si="12"/>
        <v>279000</v>
      </c>
      <c r="G409" t="s">
        <v>605</v>
      </c>
      <c r="I409">
        <v>409</v>
      </c>
      <c r="N409">
        <f>IF(M409&gt;0,COUNTIFS($M$1:M409,M409),0)</f>
        <v>0</v>
      </c>
      <c r="O409">
        <f t="shared" si="13"/>
        <v>0</v>
      </c>
      <c r="P409">
        <v>1016409</v>
      </c>
      <c r="R409" t="str" cm="1">
        <f t="array" ref="R409">[1]!LKnum(P409:Q409)</f>
        <v>{1016409}</v>
      </c>
    </row>
    <row r="410" spans="1:18" x14ac:dyDescent="0.15">
      <c r="A410" t="s">
        <v>631</v>
      </c>
      <c r="B410">
        <v>1</v>
      </c>
      <c r="C410" t="s">
        <v>720</v>
      </c>
      <c r="E410">
        <v>156000</v>
      </c>
      <c r="F410">
        <f t="shared" si="12"/>
        <v>156000</v>
      </c>
      <c r="G410" t="s">
        <v>606</v>
      </c>
      <c r="I410">
        <v>410</v>
      </c>
      <c r="N410">
        <f>IF(M410&gt;0,COUNTIFS($M$1:M410,M410),0)</f>
        <v>0</v>
      </c>
      <c r="O410">
        <f t="shared" si="13"/>
        <v>0</v>
      </c>
      <c r="P410">
        <v>1016410</v>
      </c>
      <c r="R410" t="str" cm="1">
        <f t="array" ref="R410">[1]!LKnum(P410:Q410)</f>
        <v>{1016410}</v>
      </c>
    </row>
    <row r="411" spans="1:18" x14ac:dyDescent="0.15">
      <c r="A411" t="s">
        <v>631</v>
      </c>
      <c r="B411">
        <v>2</v>
      </c>
      <c r="C411" t="s">
        <v>707</v>
      </c>
      <c r="E411">
        <v>217000</v>
      </c>
      <c r="F411">
        <f t="shared" si="12"/>
        <v>325500</v>
      </c>
      <c r="G411" t="s">
        <v>595</v>
      </c>
      <c r="I411">
        <v>411</v>
      </c>
      <c r="N411">
        <f>IF(M411&gt;0,COUNTIFS($M$1:M411,M411),0)</f>
        <v>0</v>
      </c>
      <c r="O411">
        <f t="shared" si="13"/>
        <v>0</v>
      </c>
      <c r="P411">
        <v>1016411</v>
      </c>
      <c r="R411" t="str" cm="1">
        <f t="array" ref="R411">[1]!LKnum(P411:Q411)</f>
        <v>{1016411}</v>
      </c>
    </row>
    <row r="412" spans="1:18" x14ac:dyDescent="0.15">
      <c r="A412" t="s">
        <v>631</v>
      </c>
      <c r="B412">
        <v>1</v>
      </c>
      <c r="C412" t="s">
        <v>720</v>
      </c>
      <c r="E412">
        <v>156000</v>
      </c>
      <c r="F412">
        <f t="shared" si="12"/>
        <v>156000</v>
      </c>
      <c r="G412" t="s">
        <v>606</v>
      </c>
      <c r="I412">
        <v>412</v>
      </c>
      <c r="N412">
        <f>IF(M412&gt;0,COUNTIFS($M$1:M412,M412),0)</f>
        <v>0</v>
      </c>
      <c r="O412">
        <f t="shared" si="13"/>
        <v>0</v>
      </c>
      <c r="P412">
        <v>1016412</v>
      </c>
      <c r="R412" t="str" cm="1">
        <f t="array" ref="R412">[1]!LKnum(P412:Q412)</f>
        <v>{1016412}</v>
      </c>
    </row>
    <row r="413" spans="1:18" x14ac:dyDescent="0.15">
      <c r="A413" t="s">
        <v>631</v>
      </c>
      <c r="B413">
        <v>2</v>
      </c>
      <c r="C413" t="s">
        <v>719</v>
      </c>
      <c r="E413">
        <v>186000</v>
      </c>
      <c r="F413">
        <f t="shared" si="12"/>
        <v>279000</v>
      </c>
      <c r="G413" t="s">
        <v>605</v>
      </c>
      <c r="I413">
        <v>413</v>
      </c>
      <c r="N413">
        <f>IF(M413&gt;0,COUNTIFS($M$1:M413,M413),0)</f>
        <v>0</v>
      </c>
      <c r="O413">
        <f t="shared" si="13"/>
        <v>0</v>
      </c>
      <c r="P413">
        <v>1016413</v>
      </c>
      <c r="R413" t="str" cm="1">
        <f t="array" ref="R413">[1]!LKnum(P413:Q413)</f>
        <v>{1016413}</v>
      </c>
    </row>
    <row r="414" spans="1:18" x14ac:dyDescent="0.15">
      <c r="A414" t="s">
        <v>631</v>
      </c>
      <c r="B414">
        <v>2</v>
      </c>
      <c r="C414" t="s">
        <v>718</v>
      </c>
      <c r="E414">
        <v>139500</v>
      </c>
      <c r="F414">
        <f t="shared" si="12"/>
        <v>209250</v>
      </c>
      <c r="G414" t="s">
        <v>604</v>
      </c>
      <c r="I414">
        <v>414</v>
      </c>
      <c r="N414">
        <f>IF(M414&gt;0,COUNTIFS($M$1:M414,M414),0)</f>
        <v>0</v>
      </c>
      <c r="O414">
        <f t="shared" si="13"/>
        <v>0</v>
      </c>
      <c r="P414">
        <v>1016414</v>
      </c>
      <c r="R414" t="str" cm="1">
        <f t="array" ref="R414">[1]!LKnum(P414:Q414)</f>
        <v>{1016414}</v>
      </c>
    </row>
    <row r="415" spans="1:18" x14ac:dyDescent="0.15">
      <c r="A415" t="s">
        <v>631</v>
      </c>
      <c r="B415">
        <v>2</v>
      </c>
      <c r="C415" t="s">
        <v>719</v>
      </c>
      <c r="E415">
        <v>186000</v>
      </c>
      <c r="F415">
        <f t="shared" si="12"/>
        <v>279000</v>
      </c>
      <c r="G415" t="s">
        <v>605</v>
      </c>
      <c r="I415">
        <v>415</v>
      </c>
      <c r="N415">
        <f>IF(M415&gt;0,COUNTIFS($M$1:M415,M415),0)</f>
        <v>0</v>
      </c>
      <c r="O415">
        <f t="shared" si="13"/>
        <v>0</v>
      </c>
      <c r="P415">
        <v>1016415</v>
      </c>
      <c r="R415" t="str" cm="1">
        <f t="array" ref="R415">[1]!LKnum(P415:Q415)</f>
        <v>{1016415}</v>
      </c>
    </row>
    <row r="416" spans="1:18" x14ac:dyDescent="0.15">
      <c r="A416" t="s">
        <v>631</v>
      </c>
      <c r="B416">
        <v>3</v>
      </c>
      <c r="C416" t="s">
        <v>712</v>
      </c>
      <c r="E416">
        <v>1260000</v>
      </c>
      <c r="F416">
        <f t="shared" si="12"/>
        <v>163800</v>
      </c>
      <c r="G416" t="s">
        <v>598</v>
      </c>
      <c r="I416">
        <v>416</v>
      </c>
      <c r="N416">
        <f>IF(M416&gt;0,COUNTIFS($M$1:M416,M416),0)</f>
        <v>0</v>
      </c>
      <c r="O416">
        <f t="shared" si="13"/>
        <v>0</v>
      </c>
      <c r="P416">
        <v>1016416</v>
      </c>
      <c r="R416" t="str" cm="1">
        <f t="array" ref="R416">[1]!LKnum(P416:Q416)</f>
        <v>{1016416}</v>
      </c>
    </row>
    <row r="417" spans="1:18" x14ac:dyDescent="0.15">
      <c r="A417" t="s">
        <v>631</v>
      </c>
      <c r="B417">
        <v>1</v>
      </c>
      <c r="C417" t="s">
        <v>720</v>
      </c>
      <c r="E417">
        <v>156000</v>
      </c>
      <c r="F417">
        <f t="shared" si="12"/>
        <v>156000</v>
      </c>
      <c r="G417" t="s">
        <v>606</v>
      </c>
      <c r="I417">
        <v>417</v>
      </c>
      <c r="N417">
        <f>IF(M417&gt;0,COUNTIFS($M$1:M417,M417),0)</f>
        <v>0</v>
      </c>
      <c r="O417">
        <f t="shared" si="13"/>
        <v>0</v>
      </c>
      <c r="P417">
        <v>1016417</v>
      </c>
      <c r="R417" t="str" cm="1">
        <f t="array" ref="R417">[1]!LKnum(P417:Q417)</f>
        <v>{1016417}</v>
      </c>
    </row>
    <row r="418" spans="1:18" x14ac:dyDescent="0.15">
      <c r="A418" t="s">
        <v>631</v>
      </c>
      <c r="B418">
        <v>1</v>
      </c>
      <c r="C418" t="s">
        <v>721</v>
      </c>
      <c r="E418">
        <v>117000</v>
      </c>
      <c r="F418">
        <f t="shared" si="12"/>
        <v>117000</v>
      </c>
      <c r="G418" t="s">
        <v>607</v>
      </c>
      <c r="I418">
        <v>418</v>
      </c>
      <c r="N418">
        <f>IF(M418&gt;0,COUNTIFS($M$1:M418,M418),0)</f>
        <v>0</v>
      </c>
      <c r="O418">
        <f t="shared" si="13"/>
        <v>0</v>
      </c>
      <c r="P418">
        <v>1016418</v>
      </c>
      <c r="R418" t="str" cm="1">
        <f t="array" ref="R418">[1]!LKnum(P418:Q418)</f>
        <v>{1016418}</v>
      </c>
    </row>
    <row r="419" spans="1:18" x14ac:dyDescent="0.15">
      <c r="A419" t="s">
        <v>631</v>
      </c>
      <c r="B419">
        <v>2</v>
      </c>
      <c r="C419" t="s">
        <v>718</v>
      </c>
      <c r="E419">
        <v>139500</v>
      </c>
      <c r="F419">
        <f t="shared" si="12"/>
        <v>209250</v>
      </c>
      <c r="G419" t="s">
        <v>604</v>
      </c>
      <c r="I419">
        <v>419</v>
      </c>
      <c r="N419">
        <f>IF(M419&gt;0,COUNTIFS($M$1:M419,M419),0)</f>
        <v>0</v>
      </c>
      <c r="O419">
        <f t="shared" si="13"/>
        <v>0</v>
      </c>
      <c r="P419">
        <v>1016419</v>
      </c>
      <c r="R419" t="str" cm="1">
        <f t="array" ref="R419">[1]!LKnum(P419:Q419)</f>
        <v>{1016419}</v>
      </c>
    </row>
    <row r="420" spans="1:18" x14ac:dyDescent="0.15">
      <c r="A420" t="s">
        <v>631</v>
      </c>
      <c r="B420">
        <v>3</v>
      </c>
      <c r="C420" t="s">
        <v>712</v>
      </c>
      <c r="E420">
        <v>1260000</v>
      </c>
      <c r="F420">
        <f t="shared" si="12"/>
        <v>163800</v>
      </c>
      <c r="G420" t="s">
        <v>598</v>
      </c>
      <c r="I420">
        <v>420</v>
      </c>
      <c r="N420">
        <f>IF(M420&gt;0,COUNTIFS($M$1:M420,M420),0)</f>
        <v>0</v>
      </c>
      <c r="O420">
        <f t="shared" si="13"/>
        <v>0</v>
      </c>
      <c r="P420">
        <v>1016420</v>
      </c>
      <c r="R420" t="str" cm="1">
        <f t="array" ref="R420">[1]!LKnum(P420:Q420)</f>
        <v>{1016420}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71"/>
  <sheetViews>
    <sheetView workbookViewId="0">
      <selection activeCell="I24" sqref="I24"/>
    </sheetView>
  </sheetViews>
  <sheetFormatPr defaultRowHeight="13.5" x14ac:dyDescent="0.15"/>
  <cols>
    <col min="7" max="7" width="31.625" bestFit="1" customWidth="1"/>
  </cols>
  <sheetData>
    <row r="1" spans="4:9" x14ac:dyDescent="0.15">
      <c r="G1" t="s">
        <v>1517</v>
      </c>
      <c r="H1" t="s">
        <v>1518</v>
      </c>
      <c r="I1" t="s">
        <v>1519</v>
      </c>
    </row>
    <row r="2" spans="4:9" x14ac:dyDescent="0.15">
      <c r="G2" t="s">
        <v>1520</v>
      </c>
      <c r="H2" t="s">
        <v>1521</v>
      </c>
      <c r="I2" t="s">
        <v>1522</v>
      </c>
    </row>
    <row r="3" spans="4:9" x14ac:dyDescent="0.15">
      <c r="G3" t="s">
        <v>1523</v>
      </c>
      <c r="H3" t="s">
        <v>1524</v>
      </c>
      <c r="I3" t="s">
        <v>1525</v>
      </c>
    </row>
    <row r="4" spans="4:9" x14ac:dyDescent="0.15">
      <c r="G4" t="s">
        <v>1523</v>
      </c>
      <c r="H4" t="s">
        <v>1520</v>
      </c>
      <c r="I4" t="s">
        <v>1526</v>
      </c>
    </row>
    <row r="5" spans="4:9" x14ac:dyDescent="0.15">
      <c r="G5" t="s">
        <v>1527</v>
      </c>
      <c r="H5" t="s">
        <v>1523</v>
      </c>
      <c r="I5" t="s">
        <v>1528</v>
      </c>
    </row>
    <row r="6" spans="4:9" x14ac:dyDescent="0.15">
      <c r="G6" t="s">
        <v>1529</v>
      </c>
      <c r="H6" t="s">
        <v>1530</v>
      </c>
      <c r="I6" t="s">
        <v>1531</v>
      </c>
    </row>
    <row r="7" spans="4:9" x14ac:dyDescent="0.15">
      <c r="G7" t="s">
        <v>1532</v>
      </c>
      <c r="H7" t="s">
        <v>1533</v>
      </c>
    </row>
    <row r="8" spans="4:9" x14ac:dyDescent="0.15">
      <c r="D8">
        <v>155</v>
      </c>
      <c r="E8">
        <v>3</v>
      </c>
      <c r="F8">
        <v>1</v>
      </c>
      <c r="G8" t="s">
        <v>1534</v>
      </c>
      <c r="H8" t="s">
        <v>1535</v>
      </c>
      <c r="I8" t="s">
        <v>1536</v>
      </c>
    </row>
    <row r="9" spans="4:9" x14ac:dyDescent="0.15">
      <c r="D9">
        <v>156</v>
      </c>
      <c r="E9">
        <v>3</v>
      </c>
      <c r="F9">
        <v>2</v>
      </c>
      <c r="G9" t="s">
        <v>1528</v>
      </c>
      <c r="H9" t="s">
        <v>1518</v>
      </c>
      <c r="I9" t="s">
        <v>1537</v>
      </c>
    </row>
    <row r="10" spans="4:9" x14ac:dyDescent="0.15">
      <c r="D10">
        <v>159</v>
      </c>
      <c r="E10">
        <v>3</v>
      </c>
      <c r="F10">
        <v>5</v>
      </c>
      <c r="G10" t="s">
        <v>1538</v>
      </c>
      <c r="H10" t="s">
        <v>1539</v>
      </c>
    </row>
    <row r="11" spans="4:9" x14ac:dyDescent="0.15">
      <c r="D11">
        <v>160</v>
      </c>
      <c r="E11">
        <v>3</v>
      </c>
      <c r="F11">
        <v>6</v>
      </c>
      <c r="G11" t="s">
        <v>1540</v>
      </c>
      <c r="H11" t="s">
        <v>1521</v>
      </c>
    </row>
    <row r="12" spans="4:9" x14ac:dyDescent="0.15">
      <c r="D12">
        <v>161</v>
      </c>
      <c r="E12">
        <v>3</v>
      </c>
      <c r="F12">
        <v>7</v>
      </c>
      <c r="G12" t="s">
        <v>1522</v>
      </c>
      <c r="H12" t="s">
        <v>1541</v>
      </c>
    </row>
    <row r="13" spans="4:9" x14ac:dyDescent="0.15">
      <c r="D13">
        <v>162</v>
      </c>
      <c r="E13">
        <v>3</v>
      </c>
      <c r="F13">
        <v>8</v>
      </c>
      <c r="G13" t="s">
        <v>1517</v>
      </c>
      <c r="H13" t="s">
        <v>1538</v>
      </c>
      <c r="I13" t="s">
        <v>1542</v>
      </c>
    </row>
    <row r="14" spans="4:9" x14ac:dyDescent="0.15">
      <c r="D14">
        <v>163</v>
      </c>
      <c r="E14">
        <v>3</v>
      </c>
      <c r="F14">
        <v>9</v>
      </c>
      <c r="G14" t="s">
        <v>1543</v>
      </c>
      <c r="H14" t="s">
        <v>1525</v>
      </c>
      <c r="I14" t="s">
        <v>1544</v>
      </c>
    </row>
    <row r="15" spans="4:9" x14ac:dyDescent="0.15">
      <c r="D15">
        <v>168</v>
      </c>
      <c r="E15">
        <v>3</v>
      </c>
      <c r="F15">
        <v>10</v>
      </c>
      <c r="G15" t="s">
        <v>1544</v>
      </c>
      <c r="H15" t="s">
        <v>1545</v>
      </c>
    </row>
    <row r="16" spans="4:9" x14ac:dyDescent="0.15">
      <c r="D16">
        <v>169</v>
      </c>
      <c r="E16">
        <v>3</v>
      </c>
      <c r="F16">
        <v>11</v>
      </c>
      <c r="G16" t="s">
        <v>1534</v>
      </c>
      <c r="H16" t="s">
        <v>1546</v>
      </c>
    </row>
    <row r="17" spans="4:9" x14ac:dyDescent="0.15">
      <c r="D17">
        <v>170</v>
      </c>
      <c r="E17">
        <v>3</v>
      </c>
      <c r="F17">
        <v>12</v>
      </c>
      <c r="G17" t="s">
        <v>1547</v>
      </c>
      <c r="H17" t="s">
        <v>1548</v>
      </c>
    </row>
    <row r="18" spans="4:9" x14ac:dyDescent="0.15">
      <c r="D18">
        <v>171</v>
      </c>
      <c r="E18">
        <v>3</v>
      </c>
      <c r="F18">
        <v>13</v>
      </c>
      <c r="G18" t="s">
        <v>1549</v>
      </c>
      <c r="H18" t="s">
        <v>1550</v>
      </c>
    </row>
    <row r="19" spans="4:9" x14ac:dyDescent="0.15">
      <c r="D19">
        <v>172</v>
      </c>
      <c r="E19">
        <v>3</v>
      </c>
      <c r="F19">
        <v>14</v>
      </c>
      <c r="G19" t="s">
        <v>1551</v>
      </c>
      <c r="H19" t="s">
        <v>1552</v>
      </c>
      <c r="I19" t="s">
        <v>1553</v>
      </c>
    </row>
    <row r="20" spans="4:9" x14ac:dyDescent="0.15">
      <c r="D20">
        <v>173</v>
      </c>
      <c r="E20">
        <v>3</v>
      </c>
      <c r="F20">
        <v>15</v>
      </c>
      <c r="G20" t="s">
        <v>1554</v>
      </c>
      <c r="H20" t="s">
        <v>1555</v>
      </c>
    </row>
    <row r="21" spans="4:9" x14ac:dyDescent="0.15">
      <c r="D21">
        <v>174</v>
      </c>
      <c r="E21">
        <v>3</v>
      </c>
      <c r="F21">
        <v>16</v>
      </c>
      <c r="G21" t="s">
        <v>1556</v>
      </c>
      <c r="H21" t="s">
        <v>1557</v>
      </c>
    </row>
    <row r="22" spans="4:9" x14ac:dyDescent="0.15">
      <c r="D22">
        <v>175</v>
      </c>
      <c r="E22">
        <v>3</v>
      </c>
      <c r="F22">
        <v>17</v>
      </c>
      <c r="G22" t="s">
        <v>1540</v>
      </c>
      <c r="H22" t="s">
        <v>1525</v>
      </c>
      <c r="I22" t="s">
        <v>1532</v>
      </c>
    </row>
    <row r="23" spans="4:9" x14ac:dyDescent="0.15">
      <c r="D23">
        <v>176</v>
      </c>
      <c r="E23">
        <v>3</v>
      </c>
      <c r="F23">
        <v>18</v>
      </c>
      <c r="G23" t="s">
        <v>1535</v>
      </c>
      <c r="H23" t="s">
        <v>1546</v>
      </c>
      <c r="I23" t="s">
        <v>1531</v>
      </c>
    </row>
    <row r="24" spans="4:9" x14ac:dyDescent="0.15">
      <c r="D24">
        <v>177</v>
      </c>
      <c r="E24">
        <v>3</v>
      </c>
      <c r="F24">
        <v>19</v>
      </c>
      <c r="G24" t="s">
        <v>1521</v>
      </c>
      <c r="H24" t="s">
        <v>1558</v>
      </c>
      <c r="I24" t="s">
        <v>1526</v>
      </c>
    </row>
    <row r="25" spans="4:9" x14ac:dyDescent="0.15">
      <c r="D25">
        <v>178</v>
      </c>
      <c r="E25">
        <v>3</v>
      </c>
      <c r="F25">
        <v>20</v>
      </c>
      <c r="G25" t="s">
        <v>1519</v>
      </c>
      <c r="H25" t="s">
        <v>1545</v>
      </c>
      <c r="I25" t="s">
        <v>1559</v>
      </c>
    </row>
    <row r="26" spans="4:9" x14ac:dyDescent="0.15">
      <c r="D26">
        <v>179</v>
      </c>
      <c r="E26">
        <v>3</v>
      </c>
      <c r="F26">
        <v>21</v>
      </c>
      <c r="G26" t="s">
        <v>1527</v>
      </c>
      <c r="H26" t="s">
        <v>1559</v>
      </c>
      <c r="I26" t="s">
        <v>1537</v>
      </c>
    </row>
    <row r="27" spans="4:9" x14ac:dyDescent="0.15">
      <c r="D27">
        <v>180</v>
      </c>
      <c r="E27">
        <v>3</v>
      </c>
      <c r="F27">
        <v>22</v>
      </c>
      <c r="G27" t="s">
        <v>1535</v>
      </c>
      <c r="H27" t="s">
        <v>1529</v>
      </c>
      <c r="I27" t="s">
        <v>1559</v>
      </c>
    </row>
    <row r="28" spans="4:9" x14ac:dyDescent="0.15">
      <c r="D28">
        <v>181</v>
      </c>
      <c r="E28">
        <v>3</v>
      </c>
      <c r="F28">
        <v>23</v>
      </c>
      <c r="G28" t="s">
        <v>1560</v>
      </c>
      <c r="H28" t="s">
        <v>1530</v>
      </c>
      <c r="I28" t="s">
        <v>1526</v>
      </c>
    </row>
    <row r="29" spans="4:9" x14ac:dyDescent="0.15">
      <c r="D29">
        <v>186</v>
      </c>
      <c r="E29">
        <v>3</v>
      </c>
      <c r="F29">
        <v>28</v>
      </c>
      <c r="G29" t="s">
        <v>1561</v>
      </c>
      <c r="H29" t="s">
        <v>1545</v>
      </c>
      <c r="I29" t="s">
        <v>1532</v>
      </c>
    </row>
    <row r="30" spans="4:9" x14ac:dyDescent="0.15">
      <c r="D30">
        <v>187</v>
      </c>
      <c r="E30">
        <v>3</v>
      </c>
      <c r="F30">
        <v>29</v>
      </c>
      <c r="G30" t="s">
        <v>1527</v>
      </c>
      <c r="H30" t="s">
        <v>1560</v>
      </c>
      <c r="I30" t="s">
        <v>1531</v>
      </c>
    </row>
    <row r="31" spans="4:9" x14ac:dyDescent="0.15">
      <c r="D31">
        <v>188</v>
      </c>
      <c r="E31">
        <v>3</v>
      </c>
      <c r="F31">
        <v>30</v>
      </c>
      <c r="G31" t="s">
        <v>1518</v>
      </c>
      <c r="H31" t="s">
        <v>1562</v>
      </c>
      <c r="I31" t="s">
        <v>1561</v>
      </c>
    </row>
    <row r="32" spans="4:9" x14ac:dyDescent="0.15">
      <c r="D32">
        <v>189</v>
      </c>
      <c r="E32">
        <v>3</v>
      </c>
      <c r="F32">
        <v>31</v>
      </c>
      <c r="G32" t="s">
        <v>1528</v>
      </c>
      <c r="H32" t="s">
        <v>1560</v>
      </c>
      <c r="I32" t="s">
        <v>1563</v>
      </c>
    </row>
    <row r="33" spans="4:9" x14ac:dyDescent="0.15">
      <c r="D33">
        <v>190</v>
      </c>
      <c r="E33">
        <v>3</v>
      </c>
      <c r="F33">
        <v>32</v>
      </c>
      <c r="G33" t="s">
        <v>1543</v>
      </c>
      <c r="H33" t="s">
        <v>1561</v>
      </c>
      <c r="I33" t="s">
        <v>1558</v>
      </c>
    </row>
    <row r="34" spans="4:9" x14ac:dyDescent="0.15">
      <c r="D34">
        <v>191</v>
      </c>
      <c r="E34">
        <v>3</v>
      </c>
      <c r="F34">
        <v>33</v>
      </c>
      <c r="G34" t="s">
        <v>1540</v>
      </c>
      <c r="H34" t="s">
        <v>1562</v>
      </c>
      <c r="I34" t="s">
        <v>1558</v>
      </c>
    </row>
    <row r="35" spans="4:9" x14ac:dyDescent="0.15">
      <c r="D35">
        <v>192</v>
      </c>
      <c r="E35">
        <v>3</v>
      </c>
      <c r="F35">
        <v>34</v>
      </c>
      <c r="G35" t="s">
        <v>1542</v>
      </c>
      <c r="H35" t="s">
        <v>1562</v>
      </c>
      <c r="I35" t="s">
        <v>1563</v>
      </c>
    </row>
    <row r="36" spans="4:9" x14ac:dyDescent="0.15">
      <c r="D36">
        <v>193</v>
      </c>
      <c r="E36">
        <v>3</v>
      </c>
      <c r="F36">
        <v>35</v>
      </c>
      <c r="G36" t="s">
        <v>1522</v>
      </c>
      <c r="H36" t="s">
        <v>1542</v>
      </c>
      <c r="I36" t="s">
        <v>1563</v>
      </c>
    </row>
    <row r="37" spans="4:9" x14ac:dyDescent="0.15">
      <c r="D37">
        <v>194</v>
      </c>
      <c r="E37">
        <v>3</v>
      </c>
      <c r="F37">
        <v>36</v>
      </c>
      <c r="G37" t="s">
        <v>1564</v>
      </c>
      <c r="H37" t="s">
        <v>1517</v>
      </c>
      <c r="I37" t="s">
        <v>1546</v>
      </c>
    </row>
    <row r="38" spans="4:9" x14ac:dyDescent="0.15">
      <c r="D38">
        <v>195</v>
      </c>
      <c r="E38">
        <v>3</v>
      </c>
      <c r="F38">
        <v>37</v>
      </c>
      <c r="G38" t="s">
        <v>1564</v>
      </c>
      <c r="H38" t="s">
        <v>1538</v>
      </c>
    </row>
    <row r="39" spans="4:9" x14ac:dyDescent="0.15">
      <c r="D39">
        <v>196</v>
      </c>
      <c r="E39">
        <v>3</v>
      </c>
      <c r="F39">
        <v>38</v>
      </c>
      <c r="G39" t="s">
        <v>1564</v>
      </c>
      <c r="H39" t="s">
        <v>1539</v>
      </c>
      <c r="I39" t="s">
        <v>1565</v>
      </c>
    </row>
    <row r="40" spans="4:9" x14ac:dyDescent="0.15">
      <c r="D40">
        <v>197</v>
      </c>
      <c r="E40">
        <v>3</v>
      </c>
      <c r="F40">
        <v>39</v>
      </c>
      <c r="G40" t="s">
        <v>1566</v>
      </c>
      <c r="H40" t="s">
        <v>1567</v>
      </c>
      <c r="I40" t="s">
        <v>1568</v>
      </c>
    </row>
    <row r="41" spans="4:9" x14ac:dyDescent="0.15">
      <c r="D41">
        <v>198</v>
      </c>
      <c r="E41">
        <v>3</v>
      </c>
      <c r="F41">
        <v>40</v>
      </c>
      <c r="G41" t="s">
        <v>1569</v>
      </c>
      <c r="H41" t="s">
        <v>1570</v>
      </c>
      <c r="I41" t="s">
        <v>1571</v>
      </c>
    </row>
    <row r="42" spans="4:9" x14ac:dyDescent="0.15">
      <c r="D42">
        <v>199</v>
      </c>
      <c r="E42">
        <v>3</v>
      </c>
      <c r="F42">
        <v>41</v>
      </c>
      <c r="G42" t="s">
        <v>1572</v>
      </c>
      <c r="H42" t="s">
        <v>1573</v>
      </c>
    </row>
    <row r="43" spans="4:9" x14ac:dyDescent="0.15">
      <c r="D43">
        <v>200</v>
      </c>
      <c r="E43">
        <v>3</v>
      </c>
      <c r="F43">
        <v>42</v>
      </c>
      <c r="G43" t="s">
        <v>1574</v>
      </c>
      <c r="H43" t="s">
        <v>1575</v>
      </c>
    </row>
    <row r="44" spans="4:9" x14ac:dyDescent="0.15">
      <c r="D44">
        <v>201</v>
      </c>
      <c r="E44">
        <v>3</v>
      </c>
      <c r="F44">
        <v>43</v>
      </c>
      <c r="G44" t="s">
        <v>1557</v>
      </c>
      <c r="H44" t="s">
        <v>1576</v>
      </c>
    </row>
    <row r="45" spans="4:9" x14ac:dyDescent="0.15">
      <c r="D45">
        <v>202</v>
      </c>
      <c r="E45">
        <v>3</v>
      </c>
      <c r="F45">
        <v>44</v>
      </c>
      <c r="G45" t="s">
        <v>1554</v>
      </c>
      <c r="H45" t="s">
        <v>1577</v>
      </c>
    </row>
    <row r="46" spans="4:9" x14ac:dyDescent="0.15">
      <c r="D46">
        <v>203</v>
      </c>
      <c r="E46">
        <v>3</v>
      </c>
      <c r="F46">
        <v>45</v>
      </c>
      <c r="G46" t="s">
        <v>1578</v>
      </c>
      <c r="H46" t="s">
        <v>1579</v>
      </c>
    </row>
    <row r="47" spans="4:9" x14ac:dyDescent="0.15">
      <c r="D47">
        <v>204</v>
      </c>
      <c r="E47">
        <v>3</v>
      </c>
      <c r="F47">
        <v>46</v>
      </c>
      <c r="G47" t="s">
        <v>1580</v>
      </c>
      <c r="H47" t="s">
        <v>1574</v>
      </c>
    </row>
    <row r="48" spans="4:9" x14ac:dyDescent="0.15">
      <c r="D48">
        <v>205</v>
      </c>
      <c r="E48">
        <v>3</v>
      </c>
      <c r="F48">
        <v>47</v>
      </c>
      <c r="G48" t="s">
        <v>1579</v>
      </c>
      <c r="H48" t="s">
        <v>1550</v>
      </c>
    </row>
    <row r="49" spans="4:8" x14ac:dyDescent="0.15">
      <c r="D49">
        <v>206</v>
      </c>
      <c r="E49">
        <v>3</v>
      </c>
      <c r="F49">
        <v>48</v>
      </c>
      <c r="G49" t="s">
        <v>1580</v>
      </c>
      <c r="H49" t="s">
        <v>1581</v>
      </c>
    </row>
    <row r="50" spans="4:8" x14ac:dyDescent="0.15">
      <c r="D50">
        <v>207</v>
      </c>
      <c r="E50">
        <v>3</v>
      </c>
      <c r="F50">
        <v>49</v>
      </c>
      <c r="G50" t="s">
        <v>1569</v>
      </c>
      <c r="H50" t="s">
        <v>1568</v>
      </c>
    </row>
    <row r="51" spans="4:8" x14ac:dyDescent="0.15">
      <c r="D51">
        <v>208</v>
      </c>
      <c r="E51">
        <v>3</v>
      </c>
      <c r="F51">
        <v>50</v>
      </c>
      <c r="G51" t="s">
        <v>1572</v>
      </c>
      <c r="H51" t="s">
        <v>1570</v>
      </c>
    </row>
    <row r="52" spans="4:8" x14ac:dyDescent="0.15">
      <c r="D52">
        <v>209</v>
      </c>
      <c r="E52">
        <v>3</v>
      </c>
      <c r="F52">
        <v>51</v>
      </c>
      <c r="G52" t="s">
        <v>1552</v>
      </c>
      <c r="H52" t="s">
        <v>1573</v>
      </c>
    </row>
    <row r="53" spans="4:8" x14ac:dyDescent="0.15">
      <c r="D53">
        <v>210</v>
      </c>
      <c r="E53">
        <v>3</v>
      </c>
      <c r="F53">
        <v>52</v>
      </c>
      <c r="G53" t="s">
        <v>1547</v>
      </c>
      <c r="H53" t="s">
        <v>1575</v>
      </c>
    </row>
    <row r="54" spans="4:8" x14ac:dyDescent="0.15">
      <c r="D54">
        <v>211</v>
      </c>
      <c r="E54">
        <v>3</v>
      </c>
      <c r="F54">
        <v>53</v>
      </c>
      <c r="G54" t="s">
        <v>1566</v>
      </c>
      <c r="H54" t="s">
        <v>1582</v>
      </c>
    </row>
    <row r="55" spans="4:8" x14ac:dyDescent="0.15">
      <c r="D55">
        <v>212</v>
      </c>
      <c r="E55">
        <v>3</v>
      </c>
      <c r="F55">
        <v>54</v>
      </c>
      <c r="G55" t="s">
        <v>1551</v>
      </c>
      <c r="H55" t="s">
        <v>1576</v>
      </c>
    </row>
    <row r="56" spans="4:8" x14ac:dyDescent="0.15">
      <c r="D56">
        <v>213</v>
      </c>
      <c r="E56">
        <v>3</v>
      </c>
      <c r="F56">
        <v>55</v>
      </c>
      <c r="G56" t="s">
        <v>1548</v>
      </c>
      <c r="H56" t="s">
        <v>1571</v>
      </c>
    </row>
    <row r="57" spans="4:8" x14ac:dyDescent="0.15">
      <c r="D57">
        <v>214</v>
      </c>
      <c r="E57">
        <v>3</v>
      </c>
      <c r="F57">
        <v>56</v>
      </c>
      <c r="G57" t="s">
        <v>1583</v>
      </c>
      <c r="H57" t="s">
        <v>1577</v>
      </c>
    </row>
    <row r="58" spans="4:8" x14ac:dyDescent="0.15">
      <c r="D58">
        <v>215</v>
      </c>
      <c r="E58">
        <v>3</v>
      </c>
      <c r="F58">
        <v>57</v>
      </c>
      <c r="G58" t="s">
        <v>1549</v>
      </c>
      <c r="H58" t="s">
        <v>1584</v>
      </c>
    </row>
    <row r="59" spans="4:8" x14ac:dyDescent="0.15">
      <c r="D59">
        <v>216</v>
      </c>
      <c r="E59">
        <v>3</v>
      </c>
      <c r="F59">
        <v>58</v>
      </c>
      <c r="G59" t="s">
        <v>1585</v>
      </c>
      <c r="H59" t="s">
        <v>1586</v>
      </c>
    </row>
    <row r="60" spans="4:8" x14ac:dyDescent="0.15">
      <c r="D60">
        <v>217</v>
      </c>
      <c r="E60">
        <v>3</v>
      </c>
      <c r="F60">
        <v>59</v>
      </c>
      <c r="G60" t="s">
        <v>1578</v>
      </c>
      <c r="H60" t="s">
        <v>1587</v>
      </c>
    </row>
    <row r="61" spans="4:8" x14ac:dyDescent="0.15">
      <c r="D61">
        <v>218</v>
      </c>
      <c r="E61">
        <v>3</v>
      </c>
      <c r="F61">
        <v>60</v>
      </c>
      <c r="G61" t="s">
        <v>1583</v>
      </c>
      <c r="H61" t="s">
        <v>1553</v>
      </c>
    </row>
    <row r="62" spans="4:8" x14ac:dyDescent="0.15">
      <c r="D62">
        <v>219</v>
      </c>
      <c r="E62">
        <v>3</v>
      </c>
      <c r="F62">
        <v>61</v>
      </c>
      <c r="G62" t="s">
        <v>1556</v>
      </c>
      <c r="H62" t="s">
        <v>1584</v>
      </c>
    </row>
    <row r="63" spans="4:8" x14ac:dyDescent="0.15">
      <c r="D63">
        <v>220</v>
      </c>
      <c r="E63">
        <v>3</v>
      </c>
      <c r="F63">
        <v>62</v>
      </c>
      <c r="G63" t="s">
        <v>1555</v>
      </c>
      <c r="H63" t="s">
        <v>1586</v>
      </c>
    </row>
    <row r="64" spans="4:8" x14ac:dyDescent="0.15">
      <c r="D64">
        <v>221</v>
      </c>
      <c r="E64">
        <v>3</v>
      </c>
      <c r="F64">
        <v>63</v>
      </c>
      <c r="G64" t="s">
        <v>1519</v>
      </c>
      <c r="H64" t="s">
        <v>1535</v>
      </c>
    </row>
    <row r="65" spans="4:6" x14ac:dyDescent="0.15">
      <c r="D65">
        <v>222</v>
      </c>
      <c r="E65">
        <v>3</v>
      </c>
      <c r="F65">
        <v>64</v>
      </c>
    </row>
    <row r="66" spans="4:6" x14ac:dyDescent="0.15">
      <c r="D66">
        <v>223</v>
      </c>
      <c r="E66">
        <v>3</v>
      </c>
      <c r="F66">
        <v>65</v>
      </c>
    </row>
    <row r="67" spans="4:6" x14ac:dyDescent="0.15">
      <c r="D67">
        <v>224</v>
      </c>
      <c r="E67">
        <v>3</v>
      </c>
      <c r="F67">
        <v>66</v>
      </c>
    </row>
    <row r="68" spans="4:6" x14ac:dyDescent="0.15">
      <c r="D68">
        <v>225</v>
      </c>
      <c r="E68">
        <v>3</v>
      </c>
      <c r="F68">
        <v>67</v>
      </c>
    </row>
    <row r="69" spans="4:6" x14ac:dyDescent="0.15">
      <c r="D69">
        <v>226</v>
      </c>
      <c r="E69">
        <v>3</v>
      </c>
      <c r="F69">
        <v>68</v>
      </c>
    </row>
    <row r="70" spans="4:6" x14ac:dyDescent="0.15">
      <c r="D70">
        <v>227</v>
      </c>
      <c r="E70">
        <v>3</v>
      </c>
      <c r="F70">
        <v>69</v>
      </c>
    </row>
    <row r="71" spans="4:6" x14ac:dyDescent="0.15">
      <c r="D71">
        <v>228</v>
      </c>
      <c r="E71">
        <v>3</v>
      </c>
      <c r="F71">
        <v>70</v>
      </c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421"/>
  <sheetViews>
    <sheetView topLeftCell="H1" workbookViewId="0">
      <selection activeCell="O2" sqref="O2:O421"/>
    </sheetView>
  </sheetViews>
  <sheetFormatPr defaultRowHeight="13.5" x14ac:dyDescent="0.15"/>
  <cols>
    <col min="14" max="14" width="19.375" bestFit="1" customWidth="1"/>
    <col min="18" max="18" width="65.125" bestFit="1" customWidth="1"/>
  </cols>
  <sheetData>
    <row r="2" spans="5:16" x14ac:dyDescent="0.15">
      <c r="M2">
        <v>1</v>
      </c>
      <c r="N2">
        <v>1016001</v>
      </c>
      <c r="O2">
        <v>3000001</v>
      </c>
      <c r="P2" t="str" cm="1">
        <f t="array" ref="P2">[1]!LKnum(N2:O2,",")</f>
        <v>{1016001,3000001}</v>
      </c>
    </row>
    <row r="3" spans="5:16" x14ac:dyDescent="0.15">
      <c r="E3">
        <v>1</v>
      </c>
      <c r="F3">
        <v>1</v>
      </c>
      <c r="G3">
        <v>1</v>
      </c>
      <c r="H3" t="s">
        <v>20</v>
      </c>
      <c r="I3" t="s">
        <v>1317</v>
      </c>
      <c r="J3">
        <v>7071</v>
      </c>
      <c r="M3">
        <v>2</v>
      </c>
      <c r="N3">
        <v>1016002</v>
      </c>
      <c r="O3">
        <v>3000004</v>
      </c>
      <c r="P3" t="str" cm="1">
        <f t="array" ref="P3">[1]!LKnum(N3:O3,",")</f>
        <v>{1016002,3000004}</v>
      </c>
    </row>
    <row r="4" spans="5:16" x14ac:dyDescent="0.15">
      <c r="E4">
        <v>2</v>
      </c>
      <c r="F4">
        <v>1</v>
      </c>
      <c r="G4">
        <v>2</v>
      </c>
      <c r="H4" t="s">
        <v>21</v>
      </c>
      <c r="I4" t="s">
        <v>1318</v>
      </c>
      <c r="J4">
        <v>7072</v>
      </c>
      <c r="M4">
        <v>3</v>
      </c>
      <c r="N4">
        <v>1016003</v>
      </c>
      <c r="O4">
        <v>3000007</v>
      </c>
      <c r="P4" t="str" cm="1">
        <f t="array" ref="P4">[1]!LKnum(N4:O4,",")</f>
        <v>{1016003,3000007}</v>
      </c>
    </row>
    <row r="5" spans="5:16" x14ac:dyDescent="0.15">
      <c r="E5">
        <v>3</v>
      </c>
      <c r="F5">
        <v>1</v>
      </c>
      <c r="G5">
        <v>5</v>
      </c>
      <c r="H5" t="s">
        <v>22</v>
      </c>
      <c r="I5" t="s">
        <v>1319</v>
      </c>
      <c r="J5">
        <v>7075</v>
      </c>
      <c r="M5">
        <v>4</v>
      </c>
      <c r="N5">
        <v>1016004</v>
      </c>
      <c r="O5">
        <v>3000013</v>
      </c>
      <c r="P5" t="str" cm="1">
        <f t="array" ref="P5">[1]!LKnum(N5:O5,",")</f>
        <v>{1016004,3000013}</v>
      </c>
    </row>
    <row r="6" spans="5:16" x14ac:dyDescent="0.15">
      <c r="E6">
        <v>8</v>
      </c>
      <c r="F6">
        <v>1</v>
      </c>
      <c r="G6">
        <v>6</v>
      </c>
      <c r="H6" t="s">
        <v>23</v>
      </c>
      <c r="I6" t="s">
        <v>1320</v>
      </c>
      <c r="J6">
        <v>7076</v>
      </c>
      <c r="M6">
        <v>5</v>
      </c>
      <c r="N6">
        <v>1016005</v>
      </c>
      <c r="O6">
        <v>3000016</v>
      </c>
      <c r="P6" t="str" cm="1">
        <f t="array" ref="P6">[1]!LKnum(N6:O6,",")</f>
        <v>{1016005,3000016}</v>
      </c>
    </row>
    <row r="7" spans="5:16" x14ac:dyDescent="0.15">
      <c r="E7">
        <v>9</v>
      </c>
      <c r="F7">
        <v>1</v>
      </c>
      <c r="G7">
        <v>7</v>
      </c>
      <c r="H7" t="s">
        <v>24</v>
      </c>
      <c r="I7" t="s">
        <v>1321</v>
      </c>
      <c r="J7">
        <v>7077</v>
      </c>
      <c r="M7">
        <v>6</v>
      </c>
      <c r="N7">
        <v>1016006</v>
      </c>
      <c r="O7">
        <v>3000022</v>
      </c>
      <c r="P7" t="str" cm="1">
        <f t="array" ref="P7">[1]!LKnum(N7:O7,",")</f>
        <v>{1016006,3000022}</v>
      </c>
    </row>
    <row r="8" spans="5:16" x14ac:dyDescent="0.15">
      <c r="E8">
        <v>10</v>
      </c>
      <c r="F8">
        <v>1</v>
      </c>
      <c r="G8">
        <v>8</v>
      </c>
      <c r="H8" t="s">
        <v>25</v>
      </c>
      <c r="I8" t="s">
        <v>1322</v>
      </c>
      <c r="J8">
        <v>7078</v>
      </c>
      <c r="M8">
        <v>7</v>
      </c>
      <c r="N8">
        <v>1016007</v>
      </c>
      <c r="O8">
        <v>3000028</v>
      </c>
      <c r="P8" t="str" cm="1">
        <f t="array" ref="P8">[1]!LKnum(N8:O8,",")</f>
        <v>{1016007,3000028}</v>
      </c>
    </row>
    <row r="9" spans="5:16" x14ac:dyDescent="0.15">
      <c r="E9">
        <v>11</v>
      </c>
      <c r="F9">
        <v>1</v>
      </c>
      <c r="G9">
        <v>9</v>
      </c>
      <c r="H9" t="s">
        <v>26</v>
      </c>
      <c r="I9" t="s">
        <v>1323</v>
      </c>
      <c r="J9">
        <v>7079</v>
      </c>
      <c r="M9">
        <v>8</v>
      </c>
      <c r="N9">
        <v>1016008</v>
      </c>
      <c r="O9">
        <v>3000031</v>
      </c>
      <c r="P9" t="str" cm="1">
        <f t="array" ref="P9">[1]!LKnum(N9:O9,",")</f>
        <v>{1016008,3000031}</v>
      </c>
    </row>
    <row r="10" spans="5:16" x14ac:dyDescent="0.15">
      <c r="E10">
        <v>12</v>
      </c>
      <c r="F10">
        <v>1</v>
      </c>
      <c r="G10">
        <v>10</v>
      </c>
      <c r="H10" t="s">
        <v>27</v>
      </c>
      <c r="I10" t="s">
        <v>1324</v>
      </c>
      <c r="J10">
        <v>7080</v>
      </c>
      <c r="M10">
        <v>9</v>
      </c>
      <c r="N10">
        <v>1016009</v>
      </c>
      <c r="O10">
        <v>3000034</v>
      </c>
      <c r="P10" t="str" cm="1">
        <f t="array" ref="P10">[1]!LKnum(N10:O10,",")</f>
        <v>{1016009,3000034}</v>
      </c>
    </row>
    <row r="11" spans="5:16" x14ac:dyDescent="0.15">
      <c r="E11">
        <v>13</v>
      </c>
      <c r="F11">
        <v>1</v>
      </c>
      <c r="G11">
        <v>11</v>
      </c>
      <c r="H11" t="s">
        <v>28</v>
      </c>
      <c r="I11" t="s">
        <v>1325</v>
      </c>
      <c r="J11">
        <v>7081</v>
      </c>
      <c r="M11">
        <v>10</v>
      </c>
      <c r="N11">
        <v>1016010</v>
      </c>
      <c r="O11">
        <v>3000037</v>
      </c>
      <c r="P11" t="str" cm="1">
        <f t="array" ref="P11">[1]!LKnum(N11:O11,",")</f>
        <v>{1016010,3000037}</v>
      </c>
    </row>
    <row r="12" spans="5:16" x14ac:dyDescent="0.15">
      <c r="E12">
        <v>14</v>
      </c>
      <c r="F12">
        <v>1</v>
      </c>
      <c r="G12">
        <v>12</v>
      </c>
      <c r="H12" t="s">
        <v>29</v>
      </c>
      <c r="I12" t="s">
        <v>1326</v>
      </c>
      <c r="J12">
        <v>7082</v>
      </c>
      <c r="M12">
        <v>11</v>
      </c>
      <c r="N12">
        <v>1016011</v>
      </c>
      <c r="O12">
        <v>3000040</v>
      </c>
      <c r="P12" t="str" cm="1">
        <f t="array" ref="P12">[1]!LKnum(N12:O12,",")</f>
        <v>{1016011,3000040}</v>
      </c>
    </row>
    <row r="13" spans="5:16" x14ac:dyDescent="0.15">
      <c r="E13">
        <v>15</v>
      </c>
      <c r="F13">
        <v>1</v>
      </c>
      <c r="G13">
        <v>13</v>
      </c>
      <c r="H13" t="s">
        <v>30</v>
      </c>
      <c r="I13" t="s">
        <v>1327</v>
      </c>
      <c r="J13">
        <v>7083</v>
      </c>
      <c r="M13">
        <v>12</v>
      </c>
      <c r="N13">
        <v>1016012</v>
      </c>
      <c r="O13">
        <v>3000043</v>
      </c>
      <c r="P13" t="str" cm="1">
        <f t="array" ref="P13">[1]!LKnum(N13:O13,",")</f>
        <v>{1016012,3000043}</v>
      </c>
    </row>
    <row r="14" spans="5:16" x14ac:dyDescent="0.15">
      <c r="E14">
        <v>16</v>
      </c>
      <c r="F14">
        <v>1</v>
      </c>
      <c r="G14">
        <v>14</v>
      </c>
      <c r="H14" t="s">
        <v>31</v>
      </c>
      <c r="I14" t="s">
        <v>1328</v>
      </c>
      <c r="J14">
        <v>7084</v>
      </c>
      <c r="M14">
        <v>13</v>
      </c>
      <c r="N14">
        <v>1016013</v>
      </c>
      <c r="O14">
        <v>3000046</v>
      </c>
      <c r="P14" t="str" cm="1">
        <f t="array" ref="P14">[1]!LKnum(N14:O14,",")</f>
        <v>{1016013,3000046}</v>
      </c>
    </row>
    <row r="15" spans="5:16" x14ac:dyDescent="0.15">
      <c r="E15">
        <v>17</v>
      </c>
      <c r="F15">
        <v>1</v>
      </c>
      <c r="G15">
        <v>15</v>
      </c>
      <c r="H15" t="s">
        <v>32</v>
      </c>
      <c r="I15" t="s">
        <v>1329</v>
      </c>
      <c r="J15">
        <v>7085</v>
      </c>
      <c r="M15">
        <v>14</v>
      </c>
      <c r="N15">
        <v>1016014</v>
      </c>
      <c r="O15">
        <v>3000049</v>
      </c>
      <c r="P15" t="str" cm="1">
        <f t="array" ref="P15">[1]!LKnum(N15:O15,",")</f>
        <v>{1016014,3000049}</v>
      </c>
    </row>
    <row r="16" spans="5:16" x14ac:dyDescent="0.15">
      <c r="E16">
        <v>18</v>
      </c>
      <c r="F16">
        <v>1</v>
      </c>
      <c r="G16">
        <v>16</v>
      </c>
      <c r="H16" t="s">
        <v>33</v>
      </c>
      <c r="I16" t="s">
        <v>1330</v>
      </c>
      <c r="J16">
        <v>7086</v>
      </c>
      <c r="M16">
        <v>15</v>
      </c>
      <c r="N16">
        <v>1016015</v>
      </c>
      <c r="O16">
        <v>3000052</v>
      </c>
      <c r="P16" t="str" cm="1">
        <f t="array" ref="P16">[1]!LKnum(N16:O16,",")</f>
        <v>{1016015,3000052}</v>
      </c>
    </row>
    <row r="17" spans="5:16" x14ac:dyDescent="0.15">
      <c r="E17">
        <v>19</v>
      </c>
      <c r="F17">
        <v>1</v>
      </c>
      <c r="G17">
        <v>17</v>
      </c>
      <c r="H17" t="s">
        <v>34</v>
      </c>
      <c r="I17" t="s">
        <v>1331</v>
      </c>
      <c r="J17">
        <v>7087</v>
      </c>
      <c r="M17">
        <v>16</v>
      </c>
      <c r="N17">
        <v>1016016</v>
      </c>
      <c r="O17">
        <v>3000055</v>
      </c>
      <c r="P17" t="str" cm="1">
        <f t="array" ref="P17">[1]!LKnum(N17:O17,",")</f>
        <v>{1016016,3000055}</v>
      </c>
    </row>
    <row r="18" spans="5:16" x14ac:dyDescent="0.15">
      <c r="E18">
        <v>20</v>
      </c>
      <c r="F18">
        <v>1</v>
      </c>
      <c r="G18">
        <v>18</v>
      </c>
      <c r="H18" t="s">
        <v>35</v>
      </c>
      <c r="I18" t="s">
        <v>1332</v>
      </c>
      <c r="J18">
        <v>7088</v>
      </c>
      <c r="M18">
        <v>17</v>
      </c>
      <c r="N18">
        <v>1016017</v>
      </c>
      <c r="O18">
        <v>3000058</v>
      </c>
      <c r="P18" t="str" cm="1">
        <f t="array" ref="P18">[1]!LKnum(N18:O18,",")</f>
        <v>{1016017,3000058}</v>
      </c>
    </row>
    <row r="19" spans="5:16" x14ac:dyDescent="0.15">
      <c r="E19">
        <v>21</v>
      </c>
      <c r="F19">
        <v>1</v>
      </c>
      <c r="G19">
        <v>19</v>
      </c>
      <c r="H19" t="s">
        <v>36</v>
      </c>
      <c r="I19" t="s">
        <v>1333</v>
      </c>
      <c r="J19">
        <v>7089</v>
      </c>
      <c r="M19">
        <v>18</v>
      </c>
      <c r="N19">
        <v>1016018</v>
      </c>
      <c r="O19">
        <v>3000061</v>
      </c>
      <c r="P19" t="str" cm="1">
        <f t="array" ref="P19">[1]!LKnum(N19:O19,",")</f>
        <v>{1016018,3000061}</v>
      </c>
    </row>
    <row r="20" spans="5:16" x14ac:dyDescent="0.15">
      <c r="E20">
        <v>22</v>
      </c>
      <c r="F20">
        <v>1</v>
      </c>
      <c r="G20">
        <v>20</v>
      </c>
      <c r="H20" t="s">
        <v>37</v>
      </c>
      <c r="I20" t="s">
        <v>1334</v>
      </c>
      <c r="J20">
        <v>7090</v>
      </c>
      <c r="M20">
        <v>19</v>
      </c>
      <c r="N20">
        <v>1016019</v>
      </c>
      <c r="O20">
        <v>3000064</v>
      </c>
      <c r="P20" t="str" cm="1">
        <f t="array" ref="P20">[1]!LKnum(N20:O20,",")</f>
        <v>{1016019,3000064}</v>
      </c>
    </row>
    <row r="21" spans="5:16" x14ac:dyDescent="0.15">
      <c r="E21">
        <v>23</v>
      </c>
      <c r="F21">
        <v>1</v>
      </c>
      <c r="G21">
        <v>21</v>
      </c>
      <c r="H21" t="s">
        <v>38</v>
      </c>
      <c r="I21" t="s">
        <v>1335</v>
      </c>
      <c r="J21">
        <v>7091</v>
      </c>
      <c r="M21">
        <v>20</v>
      </c>
      <c r="N21">
        <v>1016020</v>
      </c>
      <c r="O21">
        <v>3000067</v>
      </c>
      <c r="P21" t="str" cm="1">
        <f t="array" ref="P21">[1]!LKnum(N21:O21,",")</f>
        <v>{1016020,3000067}</v>
      </c>
    </row>
    <row r="22" spans="5:16" x14ac:dyDescent="0.15">
      <c r="E22">
        <v>28</v>
      </c>
      <c r="F22">
        <v>1</v>
      </c>
      <c r="G22">
        <v>22</v>
      </c>
      <c r="H22" t="s">
        <v>39</v>
      </c>
      <c r="I22" t="s">
        <v>779</v>
      </c>
      <c r="J22">
        <v>7092</v>
      </c>
      <c r="M22">
        <v>21</v>
      </c>
      <c r="N22">
        <v>1016021</v>
      </c>
      <c r="O22">
        <v>3000070</v>
      </c>
      <c r="P22" t="str" cm="1">
        <f t="array" ref="P22">[1]!LKnum(N22:O22,",")</f>
        <v>{1016021,3000070}</v>
      </c>
    </row>
    <row r="23" spans="5:16" x14ac:dyDescent="0.15">
      <c r="E23">
        <v>29</v>
      </c>
      <c r="F23">
        <v>1</v>
      </c>
      <c r="G23">
        <v>23</v>
      </c>
      <c r="H23" t="s">
        <v>40</v>
      </c>
      <c r="I23" t="s">
        <v>780</v>
      </c>
      <c r="J23">
        <v>7093</v>
      </c>
      <c r="M23">
        <v>22</v>
      </c>
      <c r="N23">
        <v>1016022</v>
      </c>
      <c r="O23">
        <v>3000073</v>
      </c>
      <c r="P23" t="str" cm="1">
        <f t="array" ref="P23">[1]!LKnum(N23:O23,",")</f>
        <v>{1016022,3000073}</v>
      </c>
    </row>
    <row r="24" spans="5:16" x14ac:dyDescent="0.15">
      <c r="E24">
        <v>34</v>
      </c>
      <c r="F24">
        <v>1</v>
      </c>
      <c r="G24">
        <v>28</v>
      </c>
      <c r="H24" t="s">
        <v>41</v>
      </c>
      <c r="I24" t="s">
        <v>785</v>
      </c>
      <c r="J24">
        <v>7098</v>
      </c>
      <c r="M24">
        <v>23</v>
      </c>
      <c r="N24">
        <v>1016023</v>
      </c>
      <c r="O24">
        <v>3000076</v>
      </c>
      <c r="P24" t="str" cm="1">
        <f t="array" ref="P24">[1]!LKnum(N24:O24,",")</f>
        <v>{1016023,3000076}</v>
      </c>
    </row>
    <row r="25" spans="5:16" x14ac:dyDescent="0.15">
      <c r="E25">
        <v>35</v>
      </c>
      <c r="F25">
        <v>1</v>
      </c>
      <c r="G25">
        <v>29</v>
      </c>
      <c r="H25" t="s">
        <v>42</v>
      </c>
      <c r="I25" t="s">
        <v>786</v>
      </c>
      <c r="J25">
        <v>7099</v>
      </c>
      <c r="M25">
        <v>24</v>
      </c>
      <c r="N25">
        <v>1016024</v>
      </c>
      <c r="P25" t="str" cm="1">
        <f t="array" ref="P25">[1]!LKnum(N25:O25,",")</f>
        <v>{1016024}</v>
      </c>
    </row>
    <row r="26" spans="5:16" x14ac:dyDescent="0.15">
      <c r="E26">
        <v>36</v>
      </c>
      <c r="F26">
        <v>1</v>
      </c>
      <c r="G26">
        <v>30</v>
      </c>
      <c r="H26" t="s">
        <v>43</v>
      </c>
      <c r="I26" t="s">
        <v>787</v>
      </c>
      <c r="J26">
        <v>7100</v>
      </c>
      <c r="M26">
        <v>25</v>
      </c>
      <c r="N26">
        <v>1016025</v>
      </c>
      <c r="P26" t="str" cm="1">
        <f t="array" ref="P26">[1]!LKnum(N26:O26,",")</f>
        <v>{1016025}</v>
      </c>
    </row>
    <row r="27" spans="5:16" x14ac:dyDescent="0.15">
      <c r="E27">
        <v>37</v>
      </c>
      <c r="F27">
        <v>1</v>
      </c>
      <c r="G27">
        <v>31</v>
      </c>
      <c r="H27" t="s">
        <v>44</v>
      </c>
      <c r="I27" t="s">
        <v>788</v>
      </c>
      <c r="J27">
        <v>7101</v>
      </c>
      <c r="M27">
        <v>26</v>
      </c>
      <c r="N27">
        <v>1016026</v>
      </c>
      <c r="P27" t="str" cm="1">
        <f t="array" ref="P27">[1]!LKnum(N27:O27,",")</f>
        <v>{1016026}</v>
      </c>
    </row>
    <row r="28" spans="5:16" x14ac:dyDescent="0.15">
      <c r="E28">
        <v>38</v>
      </c>
      <c r="F28">
        <v>1</v>
      </c>
      <c r="G28">
        <v>32</v>
      </c>
      <c r="H28" t="s">
        <v>45</v>
      </c>
      <c r="I28" t="s">
        <v>789</v>
      </c>
      <c r="J28">
        <v>7102</v>
      </c>
      <c r="M28">
        <v>27</v>
      </c>
      <c r="N28">
        <v>1016027</v>
      </c>
      <c r="P28" t="str" cm="1">
        <f t="array" ref="P28">[1]!LKnum(N28:O28,",")</f>
        <v>{1016027}</v>
      </c>
    </row>
    <row r="29" spans="5:16" x14ac:dyDescent="0.15">
      <c r="E29">
        <v>39</v>
      </c>
      <c r="F29">
        <v>1</v>
      </c>
      <c r="G29">
        <v>33</v>
      </c>
      <c r="H29" t="s">
        <v>46</v>
      </c>
      <c r="I29" t="s">
        <v>790</v>
      </c>
      <c r="J29">
        <v>7103</v>
      </c>
      <c r="M29">
        <v>28</v>
      </c>
      <c r="N29">
        <v>1016028</v>
      </c>
      <c r="P29" t="str" cm="1">
        <f t="array" ref="P29">[1]!LKnum(N29:O29,",")</f>
        <v>{1016028}</v>
      </c>
    </row>
    <row r="30" spans="5:16" x14ac:dyDescent="0.15">
      <c r="E30">
        <v>40</v>
      </c>
      <c r="F30">
        <v>1</v>
      </c>
      <c r="G30">
        <v>34</v>
      </c>
      <c r="H30" t="s">
        <v>47</v>
      </c>
      <c r="I30" t="s">
        <v>791</v>
      </c>
      <c r="J30">
        <v>7104</v>
      </c>
      <c r="M30">
        <v>29</v>
      </c>
      <c r="N30">
        <v>1016029</v>
      </c>
      <c r="P30" t="str" cm="1">
        <f t="array" ref="P30">[1]!LKnum(N30:O30,",")</f>
        <v>{1016029}</v>
      </c>
    </row>
    <row r="31" spans="5:16" x14ac:dyDescent="0.15">
      <c r="E31">
        <v>41</v>
      </c>
      <c r="F31">
        <v>1</v>
      </c>
      <c r="G31">
        <v>35</v>
      </c>
      <c r="H31" t="s">
        <v>48</v>
      </c>
      <c r="I31" t="s">
        <v>792</v>
      </c>
      <c r="J31">
        <v>7105</v>
      </c>
      <c r="M31">
        <v>30</v>
      </c>
      <c r="N31">
        <v>1016030</v>
      </c>
      <c r="P31" t="str" cm="1">
        <f t="array" ref="P31">[1]!LKnum(N31:O31,",")</f>
        <v>{1016030}</v>
      </c>
    </row>
    <row r="32" spans="5:16" x14ac:dyDescent="0.15">
      <c r="E32">
        <v>42</v>
      </c>
      <c r="F32">
        <v>1</v>
      </c>
      <c r="G32">
        <v>36</v>
      </c>
      <c r="H32" t="s">
        <v>49</v>
      </c>
      <c r="I32" t="s">
        <v>793</v>
      </c>
      <c r="J32">
        <v>7106</v>
      </c>
      <c r="M32">
        <v>31</v>
      </c>
      <c r="N32">
        <v>1016031</v>
      </c>
      <c r="P32" t="str" cm="1">
        <f t="array" ref="P32">[1]!LKnum(N32:O32,",")</f>
        <v>{1016031}</v>
      </c>
    </row>
    <row r="33" spans="5:16" x14ac:dyDescent="0.15">
      <c r="E33">
        <v>43</v>
      </c>
      <c r="F33">
        <v>1</v>
      </c>
      <c r="G33">
        <v>37</v>
      </c>
      <c r="H33" t="s">
        <v>50</v>
      </c>
      <c r="I33" t="s">
        <v>794</v>
      </c>
      <c r="J33">
        <v>7107</v>
      </c>
      <c r="M33">
        <v>32</v>
      </c>
      <c r="N33">
        <v>1016032</v>
      </c>
      <c r="P33" t="str" cm="1">
        <f t="array" ref="P33">[1]!LKnum(N33:O33,",")</f>
        <v>{1016032}</v>
      </c>
    </row>
    <row r="34" spans="5:16" x14ac:dyDescent="0.15">
      <c r="E34">
        <v>44</v>
      </c>
      <c r="F34">
        <v>1</v>
      </c>
      <c r="G34">
        <v>38</v>
      </c>
      <c r="H34" t="s">
        <v>51</v>
      </c>
      <c r="I34" t="s">
        <v>795</v>
      </c>
      <c r="J34">
        <v>7108</v>
      </c>
      <c r="M34">
        <v>33</v>
      </c>
      <c r="N34">
        <v>1016033</v>
      </c>
      <c r="P34" t="str" cm="1">
        <f t="array" ref="P34">[1]!LKnum(N34:O34,",")</f>
        <v>{1016033}</v>
      </c>
    </row>
    <row r="35" spans="5:16" x14ac:dyDescent="0.15">
      <c r="E35">
        <v>45</v>
      </c>
      <c r="F35">
        <v>1</v>
      </c>
      <c r="G35">
        <v>39</v>
      </c>
      <c r="H35" t="s">
        <v>52</v>
      </c>
      <c r="I35" t="s">
        <v>796</v>
      </c>
      <c r="J35">
        <v>7109</v>
      </c>
      <c r="M35">
        <v>34</v>
      </c>
      <c r="N35">
        <v>1016034</v>
      </c>
      <c r="P35" t="str" cm="1">
        <f t="array" ref="P35">[1]!LKnum(N35:O35,",")</f>
        <v>{1016034}</v>
      </c>
    </row>
    <row r="36" spans="5:16" x14ac:dyDescent="0.15">
      <c r="E36">
        <v>46</v>
      </c>
      <c r="F36">
        <v>1</v>
      </c>
      <c r="G36">
        <v>40</v>
      </c>
      <c r="H36" t="s">
        <v>53</v>
      </c>
      <c r="I36" t="s">
        <v>797</v>
      </c>
      <c r="J36">
        <v>7110</v>
      </c>
      <c r="M36">
        <v>35</v>
      </c>
      <c r="N36">
        <v>1016035</v>
      </c>
      <c r="P36" t="str" cm="1">
        <f t="array" ref="P36">[1]!LKnum(N36:O36,",")</f>
        <v>{1016035}</v>
      </c>
    </row>
    <row r="37" spans="5:16" x14ac:dyDescent="0.15">
      <c r="E37">
        <v>47</v>
      </c>
      <c r="F37">
        <v>1</v>
      </c>
      <c r="G37">
        <v>41</v>
      </c>
      <c r="H37" t="s">
        <v>54</v>
      </c>
      <c r="I37" t="s">
        <v>798</v>
      </c>
      <c r="J37">
        <v>7111</v>
      </c>
      <c r="M37">
        <v>36</v>
      </c>
      <c r="N37">
        <v>1016036</v>
      </c>
      <c r="P37" t="str" cm="1">
        <f t="array" ref="P37">[1]!LKnum(N37:O37,",")</f>
        <v>{1016036}</v>
      </c>
    </row>
    <row r="38" spans="5:16" x14ac:dyDescent="0.15">
      <c r="E38">
        <v>48</v>
      </c>
      <c r="F38">
        <v>1</v>
      </c>
      <c r="G38">
        <v>42</v>
      </c>
      <c r="H38" t="s">
        <v>55</v>
      </c>
      <c r="I38" t="s">
        <v>799</v>
      </c>
      <c r="J38">
        <v>7112</v>
      </c>
      <c r="M38">
        <v>37</v>
      </c>
      <c r="N38">
        <v>1016037</v>
      </c>
      <c r="P38" t="str" cm="1">
        <f t="array" ref="P38">[1]!LKnum(N38:O38,",")</f>
        <v>{1016037}</v>
      </c>
    </row>
    <row r="39" spans="5:16" x14ac:dyDescent="0.15">
      <c r="E39">
        <v>49</v>
      </c>
      <c r="F39">
        <v>1</v>
      </c>
      <c r="G39">
        <v>43</v>
      </c>
      <c r="H39" t="s">
        <v>56</v>
      </c>
      <c r="I39" t="s">
        <v>800</v>
      </c>
      <c r="J39">
        <v>7113</v>
      </c>
      <c r="M39">
        <v>38</v>
      </c>
      <c r="N39">
        <v>1016038</v>
      </c>
      <c r="P39" t="str" cm="1">
        <f t="array" ref="P39">[1]!LKnum(N39:O39,",")</f>
        <v>{1016038}</v>
      </c>
    </row>
    <row r="40" spans="5:16" x14ac:dyDescent="0.15">
      <c r="E40">
        <v>50</v>
      </c>
      <c r="F40">
        <v>1</v>
      </c>
      <c r="G40">
        <v>44</v>
      </c>
      <c r="H40" t="s">
        <v>57</v>
      </c>
      <c r="I40" t="s">
        <v>801</v>
      </c>
      <c r="J40">
        <v>7114</v>
      </c>
      <c r="M40">
        <v>39</v>
      </c>
      <c r="N40">
        <v>1016039</v>
      </c>
      <c r="P40" t="str" cm="1">
        <f t="array" ref="P40">[1]!LKnum(N40:O40,",")</f>
        <v>{1016039}</v>
      </c>
    </row>
    <row r="41" spans="5:16" x14ac:dyDescent="0.15">
      <c r="E41">
        <v>51</v>
      </c>
      <c r="F41">
        <v>1</v>
      </c>
      <c r="G41">
        <v>45</v>
      </c>
      <c r="H41" t="s">
        <v>58</v>
      </c>
      <c r="I41" t="s">
        <v>802</v>
      </c>
      <c r="J41">
        <v>7115</v>
      </c>
      <c r="M41">
        <v>40</v>
      </c>
      <c r="N41">
        <v>1016040</v>
      </c>
      <c r="P41" t="str" cm="1">
        <f t="array" ref="P41">[1]!LKnum(N41:O41,",")</f>
        <v>{1016040}</v>
      </c>
    </row>
    <row r="42" spans="5:16" x14ac:dyDescent="0.15">
      <c r="E42">
        <v>52</v>
      </c>
      <c r="F42">
        <v>1</v>
      </c>
      <c r="G42">
        <v>46</v>
      </c>
      <c r="H42" t="s">
        <v>59</v>
      </c>
      <c r="I42" t="s">
        <v>803</v>
      </c>
      <c r="J42">
        <v>7116</v>
      </c>
      <c r="M42">
        <v>41</v>
      </c>
      <c r="N42">
        <v>1016041</v>
      </c>
      <c r="P42" t="str" cm="1">
        <f t="array" ref="P42">[1]!LKnum(N42:O42,",")</f>
        <v>{1016041}</v>
      </c>
    </row>
    <row r="43" spans="5:16" x14ac:dyDescent="0.15">
      <c r="E43">
        <v>53</v>
      </c>
      <c r="F43">
        <v>1</v>
      </c>
      <c r="G43">
        <v>47</v>
      </c>
      <c r="H43" t="s">
        <v>60</v>
      </c>
      <c r="I43" t="s">
        <v>804</v>
      </c>
      <c r="J43">
        <v>7117</v>
      </c>
      <c r="M43">
        <v>42</v>
      </c>
      <c r="N43">
        <v>1016042</v>
      </c>
      <c r="P43" t="str" cm="1">
        <f t="array" ref="P43">[1]!LKnum(N43:O43,",")</f>
        <v>{1016042}</v>
      </c>
    </row>
    <row r="44" spans="5:16" x14ac:dyDescent="0.15">
      <c r="E44">
        <v>54</v>
      </c>
      <c r="F44">
        <v>1</v>
      </c>
      <c r="G44">
        <v>48</v>
      </c>
      <c r="H44" t="s">
        <v>61</v>
      </c>
      <c r="I44" t="s">
        <v>805</v>
      </c>
      <c r="J44">
        <v>7118</v>
      </c>
      <c r="M44">
        <v>43</v>
      </c>
      <c r="N44">
        <v>1016043</v>
      </c>
      <c r="P44" t="str" cm="1">
        <f t="array" ref="P44">[1]!LKnum(N44:O44,",")</f>
        <v>{1016043}</v>
      </c>
    </row>
    <row r="45" spans="5:16" x14ac:dyDescent="0.15">
      <c r="E45">
        <v>55</v>
      </c>
      <c r="F45">
        <v>1</v>
      </c>
      <c r="G45">
        <v>49</v>
      </c>
      <c r="H45" t="s">
        <v>62</v>
      </c>
      <c r="I45" t="s">
        <v>806</v>
      </c>
      <c r="J45">
        <v>7119</v>
      </c>
      <c r="M45">
        <v>44</v>
      </c>
      <c r="N45">
        <v>1016044</v>
      </c>
      <c r="P45" t="str" cm="1">
        <f t="array" ref="P45">[1]!LKnum(N45:O45,",")</f>
        <v>{1016044}</v>
      </c>
    </row>
    <row r="46" spans="5:16" x14ac:dyDescent="0.15">
      <c r="E46">
        <v>56</v>
      </c>
      <c r="F46">
        <v>1</v>
      </c>
      <c r="G46">
        <v>50</v>
      </c>
      <c r="H46" t="s">
        <v>63</v>
      </c>
      <c r="I46" t="s">
        <v>807</v>
      </c>
      <c r="J46">
        <v>7120</v>
      </c>
      <c r="M46">
        <v>45</v>
      </c>
      <c r="N46">
        <v>1016045</v>
      </c>
      <c r="P46" t="str" cm="1">
        <f t="array" ref="P46">[1]!LKnum(N46:O46,",")</f>
        <v>{1016045}</v>
      </c>
    </row>
    <row r="47" spans="5:16" x14ac:dyDescent="0.15">
      <c r="E47">
        <v>57</v>
      </c>
      <c r="F47">
        <v>1</v>
      </c>
      <c r="G47">
        <v>51</v>
      </c>
      <c r="H47" t="s">
        <v>64</v>
      </c>
      <c r="I47" t="s">
        <v>808</v>
      </c>
      <c r="J47">
        <v>7121</v>
      </c>
      <c r="M47">
        <v>46</v>
      </c>
      <c r="N47">
        <v>1016046</v>
      </c>
      <c r="P47" t="str" cm="1">
        <f t="array" ref="P47">[1]!LKnum(N47:O47,",")</f>
        <v>{1016046}</v>
      </c>
    </row>
    <row r="48" spans="5:16" x14ac:dyDescent="0.15">
      <c r="E48">
        <v>58</v>
      </c>
      <c r="F48">
        <v>1</v>
      </c>
      <c r="G48">
        <v>52</v>
      </c>
      <c r="H48" t="s">
        <v>65</v>
      </c>
      <c r="I48" t="s">
        <v>809</v>
      </c>
      <c r="J48">
        <v>7122</v>
      </c>
      <c r="M48">
        <v>47</v>
      </c>
      <c r="N48">
        <v>1016047</v>
      </c>
      <c r="P48" t="str" cm="1">
        <f t="array" ref="P48">[1]!LKnum(N48:O48,",")</f>
        <v>{1016047}</v>
      </c>
    </row>
    <row r="49" spans="5:16" x14ac:dyDescent="0.15">
      <c r="E49">
        <v>59</v>
      </c>
      <c r="F49">
        <v>1</v>
      </c>
      <c r="G49">
        <v>53</v>
      </c>
      <c r="H49" t="s">
        <v>66</v>
      </c>
      <c r="I49" t="s">
        <v>810</v>
      </c>
      <c r="J49">
        <v>7123</v>
      </c>
      <c r="M49">
        <v>48</v>
      </c>
      <c r="N49">
        <v>1016048</v>
      </c>
      <c r="P49" t="str" cm="1">
        <f t="array" ref="P49">[1]!LKnum(N49:O49,",")</f>
        <v>{1016048}</v>
      </c>
    </row>
    <row r="50" spans="5:16" x14ac:dyDescent="0.15">
      <c r="E50">
        <v>60</v>
      </c>
      <c r="F50">
        <v>1</v>
      </c>
      <c r="G50">
        <v>54</v>
      </c>
      <c r="H50" t="s">
        <v>67</v>
      </c>
      <c r="I50" t="s">
        <v>811</v>
      </c>
      <c r="J50">
        <v>7124</v>
      </c>
      <c r="M50">
        <v>49</v>
      </c>
      <c r="N50">
        <v>1016049</v>
      </c>
      <c r="P50" t="str" cm="1">
        <f t="array" ref="P50">[1]!LKnum(N50:O50,",")</f>
        <v>{1016049}</v>
      </c>
    </row>
    <row r="51" spans="5:16" x14ac:dyDescent="0.15">
      <c r="E51">
        <v>61</v>
      </c>
      <c r="F51">
        <v>1</v>
      </c>
      <c r="G51">
        <v>55</v>
      </c>
      <c r="H51" t="s">
        <v>68</v>
      </c>
      <c r="I51" t="s">
        <v>812</v>
      </c>
      <c r="J51">
        <v>7125</v>
      </c>
      <c r="M51">
        <v>50</v>
      </c>
      <c r="N51">
        <v>1016050</v>
      </c>
      <c r="P51" t="str" cm="1">
        <f t="array" ref="P51">[1]!LKnum(N51:O51,",")</f>
        <v>{1016050}</v>
      </c>
    </row>
    <row r="52" spans="5:16" x14ac:dyDescent="0.15">
      <c r="E52">
        <v>62</v>
      </c>
      <c r="F52">
        <v>1</v>
      </c>
      <c r="G52">
        <v>56</v>
      </c>
      <c r="H52" t="s">
        <v>69</v>
      </c>
      <c r="I52" t="s">
        <v>813</v>
      </c>
      <c r="J52">
        <v>7126</v>
      </c>
      <c r="M52">
        <v>51</v>
      </c>
      <c r="N52">
        <v>1016051</v>
      </c>
      <c r="P52" t="str" cm="1">
        <f t="array" ref="P52">[1]!LKnum(N52:O52,",")</f>
        <v>{1016051}</v>
      </c>
    </row>
    <row r="53" spans="5:16" x14ac:dyDescent="0.15">
      <c r="E53">
        <v>63</v>
      </c>
      <c r="F53">
        <v>1</v>
      </c>
      <c r="G53">
        <v>57</v>
      </c>
      <c r="H53" t="s">
        <v>70</v>
      </c>
      <c r="I53" t="s">
        <v>814</v>
      </c>
      <c r="J53">
        <v>7127</v>
      </c>
      <c r="M53">
        <v>52</v>
      </c>
      <c r="N53">
        <v>1016052</v>
      </c>
      <c r="P53" t="str" cm="1">
        <f t="array" ref="P53">[1]!LKnum(N53:O53,",")</f>
        <v>{1016052}</v>
      </c>
    </row>
    <row r="54" spans="5:16" x14ac:dyDescent="0.15">
      <c r="E54">
        <v>64</v>
      </c>
      <c r="F54">
        <v>1</v>
      </c>
      <c r="G54">
        <v>58</v>
      </c>
      <c r="H54" t="s">
        <v>71</v>
      </c>
      <c r="I54" t="s">
        <v>815</v>
      </c>
      <c r="J54">
        <v>7128</v>
      </c>
      <c r="M54">
        <v>53</v>
      </c>
      <c r="N54">
        <v>1016053</v>
      </c>
      <c r="P54" t="str" cm="1">
        <f t="array" ref="P54">[1]!LKnum(N54:O54,",")</f>
        <v>{1016053}</v>
      </c>
    </row>
    <row r="55" spans="5:16" x14ac:dyDescent="0.15">
      <c r="E55">
        <v>65</v>
      </c>
      <c r="F55">
        <v>1</v>
      </c>
      <c r="G55">
        <v>59</v>
      </c>
      <c r="H55" t="s">
        <v>72</v>
      </c>
      <c r="I55" t="s">
        <v>816</v>
      </c>
      <c r="J55">
        <v>7129</v>
      </c>
      <c r="M55">
        <v>54</v>
      </c>
      <c r="N55">
        <v>1016054</v>
      </c>
      <c r="P55" t="str" cm="1">
        <f t="array" ref="P55">[1]!LKnum(N55:O55,",")</f>
        <v>{1016054}</v>
      </c>
    </row>
    <row r="56" spans="5:16" x14ac:dyDescent="0.15">
      <c r="E56">
        <v>66</v>
      </c>
      <c r="F56">
        <v>1</v>
      </c>
      <c r="G56">
        <v>60</v>
      </c>
      <c r="H56" t="s">
        <v>73</v>
      </c>
      <c r="I56" t="s">
        <v>817</v>
      </c>
      <c r="J56">
        <v>7130</v>
      </c>
      <c r="M56">
        <v>55</v>
      </c>
      <c r="N56">
        <v>1016055</v>
      </c>
      <c r="P56" t="str" cm="1">
        <f t="array" ref="P56">[1]!LKnum(N56:O56,",")</f>
        <v>{1016055}</v>
      </c>
    </row>
    <row r="57" spans="5:16" x14ac:dyDescent="0.15">
      <c r="E57">
        <v>67</v>
      </c>
      <c r="F57">
        <v>1</v>
      </c>
      <c r="G57">
        <v>61</v>
      </c>
      <c r="H57" t="s">
        <v>74</v>
      </c>
      <c r="I57" t="s">
        <v>818</v>
      </c>
      <c r="J57">
        <v>7131</v>
      </c>
      <c r="M57">
        <v>56</v>
      </c>
      <c r="N57">
        <v>1016056</v>
      </c>
      <c r="P57" t="str" cm="1">
        <f t="array" ref="P57">[1]!LKnum(N57:O57,",")</f>
        <v>{1016056}</v>
      </c>
    </row>
    <row r="58" spans="5:16" x14ac:dyDescent="0.15">
      <c r="E58">
        <v>68</v>
      </c>
      <c r="F58">
        <v>1</v>
      </c>
      <c r="G58">
        <v>62</v>
      </c>
      <c r="H58" t="s">
        <v>75</v>
      </c>
      <c r="I58" t="s">
        <v>819</v>
      </c>
      <c r="J58">
        <v>7132</v>
      </c>
      <c r="M58">
        <v>57</v>
      </c>
      <c r="N58">
        <v>1016057</v>
      </c>
      <c r="P58" t="str" cm="1">
        <f t="array" ref="P58">[1]!LKnum(N58:O58,",")</f>
        <v>{1016057}</v>
      </c>
    </row>
    <row r="59" spans="5:16" x14ac:dyDescent="0.15">
      <c r="E59">
        <v>69</v>
      </c>
      <c r="F59">
        <v>1</v>
      </c>
      <c r="G59">
        <v>63</v>
      </c>
      <c r="H59" t="s">
        <v>76</v>
      </c>
      <c r="I59" t="s">
        <v>820</v>
      </c>
      <c r="J59">
        <v>7133</v>
      </c>
      <c r="M59">
        <v>58</v>
      </c>
      <c r="N59">
        <v>1016058</v>
      </c>
      <c r="P59" t="str" cm="1">
        <f t="array" ref="P59">[1]!LKnum(N59:O59,",")</f>
        <v>{1016058}</v>
      </c>
    </row>
    <row r="60" spans="5:16" x14ac:dyDescent="0.15">
      <c r="E60">
        <v>70</v>
      </c>
      <c r="F60">
        <v>1</v>
      </c>
      <c r="G60">
        <v>64</v>
      </c>
      <c r="H60" t="s">
        <v>77</v>
      </c>
      <c r="I60" t="s">
        <v>821</v>
      </c>
      <c r="J60">
        <v>7134</v>
      </c>
      <c r="M60">
        <v>59</v>
      </c>
      <c r="N60">
        <v>1016059</v>
      </c>
      <c r="P60" t="str" cm="1">
        <f t="array" ref="P60">[1]!LKnum(N60:O60,",")</f>
        <v>{1016059}</v>
      </c>
    </row>
    <row r="61" spans="5:16" x14ac:dyDescent="0.15">
      <c r="E61">
        <v>71</v>
      </c>
      <c r="F61">
        <v>1</v>
      </c>
      <c r="G61">
        <v>65</v>
      </c>
      <c r="H61" t="s">
        <v>78</v>
      </c>
      <c r="I61" t="s">
        <v>822</v>
      </c>
      <c r="J61">
        <v>7135</v>
      </c>
      <c r="M61">
        <v>60</v>
      </c>
      <c r="N61">
        <v>1016060</v>
      </c>
      <c r="P61" t="str" cm="1">
        <f t="array" ref="P61">[1]!LKnum(N61:O61,",")</f>
        <v>{1016060}</v>
      </c>
    </row>
    <row r="62" spans="5:16" x14ac:dyDescent="0.15">
      <c r="E62">
        <v>72</v>
      </c>
      <c r="F62">
        <v>1</v>
      </c>
      <c r="G62">
        <v>66</v>
      </c>
      <c r="H62" t="s">
        <v>79</v>
      </c>
      <c r="I62" t="s">
        <v>823</v>
      </c>
      <c r="J62">
        <v>7136</v>
      </c>
      <c r="M62">
        <v>61</v>
      </c>
      <c r="N62">
        <v>1016061</v>
      </c>
      <c r="P62" t="str" cm="1">
        <f t="array" ref="P62">[1]!LKnum(N62:O62,",")</f>
        <v>{1016061}</v>
      </c>
    </row>
    <row r="63" spans="5:16" x14ac:dyDescent="0.15">
      <c r="E63">
        <v>75</v>
      </c>
      <c r="F63">
        <v>1</v>
      </c>
      <c r="G63">
        <v>67</v>
      </c>
      <c r="H63" t="s">
        <v>80</v>
      </c>
      <c r="I63" t="s">
        <v>824</v>
      </c>
      <c r="J63">
        <v>7137</v>
      </c>
      <c r="M63">
        <v>62</v>
      </c>
      <c r="N63">
        <v>1016062</v>
      </c>
      <c r="P63" t="str" cm="1">
        <f t="array" ref="P63">[1]!LKnum(N63:O63,",")</f>
        <v>{1016062}</v>
      </c>
    </row>
    <row r="64" spans="5:16" x14ac:dyDescent="0.15">
      <c r="E64">
        <v>76</v>
      </c>
      <c r="F64">
        <v>1</v>
      </c>
      <c r="G64">
        <v>68</v>
      </c>
      <c r="H64" t="s">
        <v>81</v>
      </c>
      <c r="I64" t="s">
        <v>825</v>
      </c>
      <c r="J64">
        <v>7138</v>
      </c>
      <c r="M64">
        <v>63</v>
      </c>
      <c r="N64">
        <v>1016063</v>
      </c>
      <c r="P64" t="str" cm="1">
        <f t="array" ref="P64">[1]!LKnum(N64:O64,",")</f>
        <v>{1016063}</v>
      </c>
    </row>
    <row r="65" spans="5:16" x14ac:dyDescent="0.15">
      <c r="E65">
        <v>77</v>
      </c>
      <c r="F65">
        <v>1</v>
      </c>
      <c r="G65">
        <v>69</v>
      </c>
      <c r="H65" t="s">
        <v>82</v>
      </c>
      <c r="I65" t="s">
        <v>826</v>
      </c>
      <c r="J65">
        <v>7139</v>
      </c>
      <c r="M65">
        <v>64</v>
      </c>
      <c r="N65">
        <v>1016064</v>
      </c>
      <c r="P65" t="str" cm="1">
        <f t="array" ref="P65">[1]!LKnum(N65:O65,",")</f>
        <v>{1016064}</v>
      </c>
    </row>
    <row r="66" spans="5:16" x14ac:dyDescent="0.15">
      <c r="E66">
        <v>78</v>
      </c>
      <c r="F66">
        <v>1</v>
      </c>
      <c r="G66">
        <v>70</v>
      </c>
      <c r="H66" t="s">
        <v>1374</v>
      </c>
      <c r="I66" t="s">
        <v>827</v>
      </c>
      <c r="J66">
        <v>7140</v>
      </c>
      <c r="M66">
        <v>65</v>
      </c>
      <c r="N66">
        <v>1016065</v>
      </c>
      <c r="P66" t="str" cm="1">
        <f t="array" ref="P66">[1]!LKnum(N66:O66,",")</f>
        <v>{1016065}</v>
      </c>
    </row>
    <row r="67" spans="5:16" x14ac:dyDescent="0.15">
      <c r="E67">
        <v>79</v>
      </c>
      <c r="F67">
        <v>2</v>
      </c>
      <c r="G67">
        <v>1</v>
      </c>
      <c r="H67" t="s">
        <v>83</v>
      </c>
      <c r="I67" t="s">
        <v>1336</v>
      </c>
      <c r="J67">
        <v>7211</v>
      </c>
      <c r="M67">
        <v>66</v>
      </c>
      <c r="N67">
        <v>1016066</v>
      </c>
      <c r="P67" t="str" cm="1">
        <f t="array" ref="P67">[1]!LKnum(N67:O67,",")</f>
        <v>{1016066}</v>
      </c>
    </row>
    <row r="68" spans="5:16" x14ac:dyDescent="0.15">
      <c r="E68">
        <v>80</v>
      </c>
      <c r="F68">
        <v>2</v>
      </c>
      <c r="G68">
        <v>2</v>
      </c>
      <c r="H68" t="s">
        <v>84</v>
      </c>
      <c r="I68" t="s">
        <v>1337</v>
      </c>
      <c r="J68">
        <v>7212</v>
      </c>
      <c r="M68">
        <v>67</v>
      </c>
      <c r="N68">
        <v>1016067</v>
      </c>
      <c r="P68" t="str" cm="1">
        <f t="array" ref="P68">[1]!LKnum(N68:O68,",")</f>
        <v>{1016067}</v>
      </c>
    </row>
    <row r="69" spans="5:16" x14ac:dyDescent="0.15">
      <c r="E69">
        <v>83</v>
      </c>
      <c r="F69">
        <v>2</v>
      </c>
      <c r="G69">
        <v>5</v>
      </c>
      <c r="H69" t="s">
        <v>85</v>
      </c>
      <c r="I69" t="s">
        <v>1338</v>
      </c>
      <c r="J69">
        <v>7215</v>
      </c>
      <c r="M69">
        <v>68</v>
      </c>
      <c r="N69">
        <v>1016068</v>
      </c>
      <c r="P69" t="str" cm="1">
        <f t="array" ref="P69">[1]!LKnum(N69:O69,",")</f>
        <v>{1016068}</v>
      </c>
    </row>
    <row r="70" spans="5:16" x14ac:dyDescent="0.15">
      <c r="E70">
        <v>84</v>
      </c>
      <c r="F70">
        <v>2</v>
      </c>
      <c r="G70">
        <v>6</v>
      </c>
      <c r="H70" t="s">
        <v>86</v>
      </c>
      <c r="I70" t="s">
        <v>1339</v>
      </c>
      <c r="J70">
        <v>7216</v>
      </c>
      <c r="M70">
        <v>69</v>
      </c>
      <c r="N70">
        <v>1016069</v>
      </c>
      <c r="P70" t="str" cm="1">
        <f t="array" ref="P70">[1]!LKnum(N70:O70,",")</f>
        <v>{1016069}</v>
      </c>
    </row>
    <row r="71" spans="5:16" x14ac:dyDescent="0.15">
      <c r="E71">
        <v>85</v>
      </c>
      <c r="F71">
        <v>2</v>
      </c>
      <c r="G71">
        <v>7</v>
      </c>
      <c r="H71" t="s">
        <v>87</v>
      </c>
      <c r="I71" t="s">
        <v>1340</v>
      </c>
      <c r="J71">
        <v>7217</v>
      </c>
      <c r="M71">
        <v>70</v>
      </c>
      <c r="N71">
        <v>1016070</v>
      </c>
      <c r="P71" t="str" cm="1">
        <f t="array" ref="P71">[1]!LKnum(N71:O71,",")</f>
        <v>{1016070}</v>
      </c>
    </row>
    <row r="72" spans="5:16" x14ac:dyDescent="0.15">
      <c r="E72">
        <v>86</v>
      </c>
      <c r="F72">
        <v>2</v>
      </c>
      <c r="G72">
        <v>8</v>
      </c>
      <c r="H72" t="s">
        <v>88</v>
      </c>
      <c r="I72" t="s">
        <v>1341</v>
      </c>
      <c r="J72">
        <v>7218</v>
      </c>
      <c r="M72">
        <v>71</v>
      </c>
      <c r="N72">
        <v>1016071</v>
      </c>
      <c r="O72">
        <v>3000001</v>
      </c>
      <c r="P72" t="str" cm="1">
        <f t="array" ref="P72">[1]!LKnum(N72:O72,",")</f>
        <v>{1016071,3000001}</v>
      </c>
    </row>
    <row r="73" spans="5:16" x14ac:dyDescent="0.15">
      <c r="E73">
        <v>87</v>
      </c>
      <c r="F73">
        <v>2</v>
      </c>
      <c r="G73">
        <v>9</v>
      </c>
      <c r="H73" t="s">
        <v>89</v>
      </c>
      <c r="I73" t="s">
        <v>1342</v>
      </c>
      <c r="J73">
        <v>7219</v>
      </c>
      <c r="M73">
        <v>72</v>
      </c>
      <c r="N73">
        <v>1016072</v>
      </c>
      <c r="O73">
        <v>3000004</v>
      </c>
      <c r="P73" t="str" cm="1">
        <f t="array" ref="P73">[1]!LKnum(N73:O73,",")</f>
        <v>{1016072,3000004}</v>
      </c>
    </row>
    <row r="74" spans="5:16" x14ac:dyDescent="0.15">
      <c r="E74">
        <v>88</v>
      </c>
      <c r="F74">
        <v>2</v>
      </c>
      <c r="G74">
        <v>10</v>
      </c>
      <c r="H74" t="s">
        <v>90</v>
      </c>
      <c r="I74" t="s">
        <v>1343</v>
      </c>
      <c r="J74">
        <v>7220</v>
      </c>
      <c r="M74">
        <v>73</v>
      </c>
      <c r="N74">
        <v>1016073</v>
      </c>
      <c r="O74">
        <v>3000007</v>
      </c>
      <c r="P74" t="str" cm="1">
        <f t="array" ref="P74">[1]!LKnum(N74:O74,",")</f>
        <v>{1016073,3000007}</v>
      </c>
    </row>
    <row r="75" spans="5:16" x14ac:dyDescent="0.15">
      <c r="E75">
        <v>89</v>
      </c>
      <c r="F75">
        <v>2</v>
      </c>
      <c r="G75">
        <v>11</v>
      </c>
      <c r="H75" t="s">
        <v>91</v>
      </c>
      <c r="I75" t="s">
        <v>1344</v>
      </c>
      <c r="J75">
        <v>7221</v>
      </c>
      <c r="M75">
        <v>74</v>
      </c>
      <c r="N75">
        <v>1016074</v>
      </c>
      <c r="O75">
        <v>3000013</v>
      </c>
      <c r="P75" t="str" cm="1">
        <f t="array" ref="P75">[1]!LKnum(N75:O75,",")</f>
        <v>{1016074,3000013}</v>
      </c>
    </row>
    <row r="76" spans="5:16" x14ac:dyDescent="0.15">
      <c r="E76">
        <v>90</v>
      </c>
      <c r="F76">
        <v>2</v>
      </c>
      <c r="G76">
        <v>12</v>
      </c>
      <c r="H76" t="s">
        <v>92</v>
      </c>
      <c r="I76" t="s">
        <v>1345</v>
      </c>
      <c r="J76">
        <v>7222</v>
      </c>
      <c r="M76">
        <v>75</v>
      </c>
      <c r="N76">
        <v>1016075</v>
      </c>
      <c r="O76">
        <v>3000016</v>
      </c>
      <c r="P76" t="str" cm="1">
        <f t="array" ref="P76">[1]!LKnum(N76:O76,",")</f>
        <v>{1016075,3000016}</v>
      </c>
    </row>
    <row r="77" spans="5:16" x14ac:dyDescent="0.15">
      <c r="E77">
        <v>91</v>
      </c>
      <c r="F77">
        <v>2</v>
      </c>
      <c r="G77">
        <v>13</v>
      </c>
      <c r="H77" t="s">
        <v>93</v>
      </c>
      <c r="I77" t="s">
        <v>1346</v>
      </c>
      <c r="J77">
        <v>7223</v>
      </c>
      <c r="M77">
        <v>76</v>
      </c>
      <c r="N77">
        <v>1016076</v>
      </c>
      <c r="O77">
        <v>3000022</v>
      </c>
      <c r="P77" t="str" cm="1">
        <f t="array" ref="P77">[1]!LKnum(N77:O77,",")</f>
        <v>{1016076,3000022}</v>
      </c>
    </row>
    <row r="78" spans="5:16" x14ac:dyDescent="0.15">
      <c r="E78">
        <v>92</v>
      </c>
      <c r="F78">
        <v>2</v>
      </c>
      <c r="G78">
        <v>14</v>
      </c>
      <c r="H78" t="s">
        <v>94</v>
      </c>
      <c r="I78" t="s">
        <v>1347</v>
      </c>
      <c r="J78">
        <v>7224</v>
      </c>
      <c r="M78">
        <v>77</v>
      </c>
      <c r="N78">
        <v>1016077</v>
      </c>
      <c r="O78">
        <v>3000028</v>
      </c>
      <c r="P78" t="str" cm="1">
        <f t="array" ref="P78">[1]!LKnum(N78:O78,",")</f>
        <v>{1016077,3000028}</v>
      </c>
    </row>
    <row r="79" spans="5:16" x14ac:dyDescent="0.15">
      <c r="E79">
        <v>93</v>
      </c>
      <c r="F79">
        <v>2</v>
      </c>
      <c r="G79">
        <v>15</v>
      </c>
      <c r="H79" t="s">
        <v>95</v>
      </c>
      <c r="I79" t="s">
        <v>1348</v>
      </c>
      <c r="J79">
        <v>7225</v>
      </c>
      <c r="M79">
        <v>78</v>
      </c>
      <c r="N79">
        <v>1016078</v>
      </c>
      <c r="O79">
        <v>3000031</v>
      </c>
      <c r="P79" t="str" cm="1">
        <f t="array" ref="P79">[1]!LKnum(N79:O79,",")</f>
        <v>{1016078,3000031}</v>
      </c>
    </row>
    <row r="80" spans="5:16" x14ac:dyDescent="0.15">
      <c r="E80">
        <v>98</v>
      </c>
      <c r="F80">
        <v>2</v>
      </c>
      <c r="G80">
        <v>16</v>
      </c>
      <c r="H80" t="s">
        <v>96</v>
      </c>
      <c r="I80" t="s">
        <v>1349</v>
      </c>
      <c r="J80">
        <v>7226</v>
      </c>
      <c r="M80">
        <v>79</v>
      </c>
      <c r="N80">
        <v>1016079</v>
      </c>
      <c r="O80">
        <v>3000034</v>
      </c>
      <c r="P80" t="str" cm="1">
        <f t="array" ref="P80">[1]!LKnum(N80:O80,",")</f>
        <v>{1016079,3000034}</v>
      </c>
    </row>
    <row r="81" spans="5:16" x14ac:dyDescent="0.15">
      <c r="E81">
        <v>99</v>
      </c>
      <c r="F81">
        <v>2</v>
      </c>
      <c r="G81">
        <v>17</v>
      </c>
      <c r="H81" t="s">
        <v>97</v>
      </c>
      <c r="I81" t="s">
        <v>1350</v>
      </c>
      <c r="J81">
        <v>7227</v>
      </c>
      <c r="M81">
        <v>80</v>
      </c>
      <c r="N81">
        <v>1016080</v>
      </c>
      <c r="O81">
        <v>3000037</v>
      </c>
      <c r="P81" t="str" cm="1">
        <f t="array" ref="P81">[1]!LKnum(N81:O81,",")</f>
        <v>{1016080,3000037}</v>
      </c>
    </row>
    <row r="82" spans="5:16" x14ac:dyDescent="0.15">
      <c r="E82">
        <v>100</v>
      </c>
      <c r="F82">
        <v>2</v>
      </c>
      <c r="G82">
        <v>18</v>
      </c>
      <c r="H82" t="s">
        <v>98</v>
      </c>
      <c r="I82" t="s">
        <v>1351</v>
      </c>
      <c r="J82">
        <v>7228</v>
      </c>
      <c r="M82">
        <v>81</v>
      </c>
      <c r="N82">
        <v>1016081</v>
      </c>
      <c r="O82">
        <v>3000040</v>
      </c>
      <c r="P82" t="str" cm="1">
        <f t="array" ref="P82">[1]!LKnum(N82:O82,",")</f>
        <v>{1016081,3000040}</v>
      </c>
    </row>
    <row r="83" spans="5:16" x14ac:dyDescent="0.15">
      <c r="E83">
        <v>101</v>
      </c>
      <c r="F83">
        <v>2</v>
      </c>
      <c r="G83">
        <v>19</v>
      </c>
      <c r="H83" t="s">
        <v>99</v>
      </c>
      <c r="I83" t="s">
        <v>1352</v>
      </c>
      <c r="J83">
        <v>7229</v>
      </c>
      <c r="M83">
        <v>82</v>
      </c>
      <c r="N83">
        <v>1016082</v>
      </c>
      <c r="O83">
        <v>3000043</v>
      </c>
      <c r="P83" t="str" cm="1">
        <f t="array" ref="P83">[1]!LKnum(N83:O83,",")</f>
        <v>{1016082,3000043}</v>
      </c>
    </row>
    <row r="84" spans="5:16" x14ac:dyDescent="0.15">
      <c r="E84">
        <v>102</v>
      </c>
      <c r="F84">
        <v>2</v>
      </c>
      <c r="G84">
        <v>20</v>
      </c>
      <c r="H84" t="s">
        <v>100</v>
      </c>
      <c r="I84" t="s">
        <v>1353</v>
      </c>
      <c r="J84">
        <v>7230</v>
      </c>
      <c r="M84">
        <v>83</v>
      </c>
      <c r="N84">
        <v>1016083</v>
      </c>
      <c r="O84">
        <v>3000046</v>
      </c>
      <c r="P84" t="str" cm="1">
        <f t="array" ref="P84">[1]!LKnum(N84:O84,",")</f>
        <v>{1016083,3000046}</v>
      </c>
    </row>
    <row r="85" spans="5:16" x14ac:dyDescent="0.15">
      <c r="E85">
        <v>103</v>
      </c>
      <c r="F85">
        <v>2</v>
      </c>
      <c r="G85">
        <v>21</v>
      </c>
      <c r="H85" t="s">
        <v>101</v>
      </c>
      <c r="I85" t="s">
        <v>1354</v>
      </c>
      <c r="J85">
        <v>7231</v>
      </c>
      <c r="M85">
        <v>84</v>
      </c>
      <c r="N85">
        <v>1016084</v>
      </c>
      <c r="O85">
        <v>3000049</v>
      </c>
      <c r="P85" t="str" cm="1">
        <f t="array" ref="P85">[1]!LKnum(N85:O85,",")</f>
        <v>{1016084,3000049}</v>
      </c>
    </row>
    <row r="86" spans="5:16" x14ac:dyDescent="0.15">
      <c r="E86">
        <v>104</v>
      </c>
      <c r="F86">
        <v>2</v>
      </c>
      <c r="G86">
        <v>22</v>
      </c>
      <c r="H86" t="s">
        <v>102</v>
      </c>
      <c r="I86" t="s">
        <v>877</v>
      </c>
      <c r="J86">
        <v>7232</v>
      </c>
      <c r="M86">
        <v>85</v>
      </c>
      <c r="N86">
        <v>1016085</v>
      </c>
      <c r="O86">
        <v>3000052</v>
      </c>
      <c r="P86" t="str" cm="1">
        <f t="array" ref="P86">[1]!LKnum(N86:O86,",")</f>
        <v>{1016085,3000052}</v>
      </c>
    </row>
    <row r="87" spans="5:16" x14ac:dyDescent="0.15">
      <c r="E87">
        <v>105</v>
      </c>
      <c r="F87">
        <v>2</v>
      </c>
      <c r="G87">
        <v>23</v>
      </c>
      <c r="H87" t="s">
        <v>103</v>
      </c>
      <c r="I87" t="s">
        <v>878</v>
      </c>
      <c r="J87">
        <v>7233</v>
      </c>
      <c r="M87">
        <v>86</v>
      </c>
      <c r="N87">
        <v>1016086</v>
      </c>
      <c r="O87">
        <v>3000055</v>
      </c>
      <c r="P87" t="str" cm="1">
        <f t="array" ref="P87">[1]!LKnum(N87:O87,",")</f>
        <v>{1016086,3000055}</v>
      </c>
    </row>
    <row r="88" spans="5:16" x14ac:dyDescent="0.15">
      <c r="E88">
        <v>110</v>
      </c>
      <c r="F88">
        <v>2</v>
      </c>
      <c r="G88">
        <v>28</v>
      </c>
      <c r="H88" t="s">
        <v>104</v>
      </c>
      <c r="I88" t="s">
        <v>883</v>
      </c>
      <c r="J88">
        <v>7238</v>
      </c>
      <c r="M88">
        <v>87</v>
      </c>
      <c r="N88">
        <v>1016087</v>
      </c>
      <c r="O88">
        <v>3000058</v>
      </c>
      <c r="P88" t="str" cm="1">
        <f t="array" ref="P88">[1]!LKnum(N88:O88,",")</f>
        <v>{1016087,3000058}</v>
      </c>
    </row>
    <row r="89" spans="5:16" x14ac:dyDescent="0.15">
      <c r="E89">
        <v>111</v>
      </c>
      <c r="F89">
        <v>2</v>
      </c>
      <c r="G89">
        <v>29</v>
      </c>
      <c r="H89" t="s">
        <v>105</v>
      </c>
      <c r="I89" t="s">
        <v>884</v>
      </c>
      <c r="J89">
        <v>7239</v>
      </c>
      <c r="M89">
        <v>88</v>
      </c>
      <c r="N89">
        <v>1016088</v>
      </c>
      <c r="O89">
        <v>3000061</v>
      </c>
      <c r="P89" t="str" cm="1">
        <f t="array" ref="P89">[1]!LKnum(N89:O89,",")</f>
        <v>{1016088,3000061}</v>
      </c>
    </row>
    <row r="90" spans="5:16" x14ac:dyDescent="0.15">
      <c r="E90">
        <v>112</v>
      </c>
      <c r="F90">
        <v>2</v>
      </c>
      <c r="G90">
        <v>30</v>
      </c>
      <c r="H90" t="s">
        <v>106</v>
      </c>
      <c r="I90" t="s">
        <v>885</v>
      </c>
      <c r="J90">
        <v>7240</v>
      </c>
      <c r="M90">
        <v>89</v>
      </c>
      <c r="N90">
        <v>1016089</v>
      </c>
      <c r="O90">
        <v>3000064</v>
      </c>
      <c r="P90" t="str" cm="1">
        <f t="array" ref="P90">[1]!LKnum(N90:O90,",")</f>
        <v>{1016089,3000064}</v>
      </c>
    </row>
    <row r="91" spans="5:16" x14ac:dyDescent="0.15">
      <c r="E91">
        <v>113</v>
      </c>
      <c r="F91">
        <v>2</v>
      </c>
      <c r="G91">
        <v>31</v>
      </c>
      <c r="H91" t="s">
        <v>107</v>
      </c>
      <c r="I91" t="s">
        <v>886</v>
      </c>
      <c r="J91">
        <v>7241</v>
      </c>
      <c r="M91">
        <v>90</v>
      </c>
      <c r="N91">
        <v>1016090</v>
      </c>
      <c r="O91">
        <v>3000067</v>
      </c>
      <c r="P91" t="str" cm="1">
        <f t="array" ref="P91">[1]!LKnum(N91:O91,",")</f>
        <v>{1016090,3000067}</v>
      </c>
    </row>
    <row r="92" spans="5:16" x14ac:dyDescent="0.15">
      <c r="E92">
        <v>114</v>
      </c>
      <c r="F92">
        <v>2</v>
      </c>
      <c r="G92">
        <v>32</v>
      </c>
      <c r="H92" t="s">
        <v>108</v>
      </c>
      <c r="I92" t="s">
        <v>887</v>
      </c>
      <c r="J92">
        <v>7242</v>
      </c>
      <c r="M92">
        <v>91</v>
      </c>
      <c r="N92">
        <v>1016091</v>
      </c>
      <c r="O92">
        <v>3000070</v>
      </c>
      <c r="P92" t="str" cm="1">
        <f t="array" ref="P92">[1]!LKnum(N92:O92,",")</f>
        <v>{1016091,3000070}</v>
      </c>
    </row>
    <row r="93" spans="5:16" x14ac:dyDescent="0.15">
      <c r="E93">
        <v>115</v>
      </c>
      <c r="F93">
        <v>2</v>
      </c>
      <c r="G93">
        <v>33</v>
      </c>
      <c r="H93" t="s">
        <v>109</v>
      </c>
      <c r="I93" t="s">
        <v>888</v>
      </c>
      <c r="J93">
        <v>7243</v>
      </c>
      <c r="M93">
        <v>92</v>
      </c>
      <c r="N93">
        <v>1016092</v>
      </c>
      <c r="O93">
        <v>3000073</v>
      </c>
      <c r="P93" t="str" cm="1">
        <f t="array" ref="P93">[1]!LKnum(N93:O93,",")</f>
        <v>{1016092,3000073}</v>
      </c>
    </row>
    <row r="94" spans="5:16" x14ac:dyDescent="0.15">
      <c r="E94">
        <v>116</v>
      </c>
      <c r="F94">
        <v>2</v>
      </c>
      <c r="G94">
        <v>34</v>
      </c>
      <c r="H94" t="s">
        <v>110</v>
      </c>
      <c r="I94" t="s">
        <v>889</v>
      </c>
      <c r="J94">
        <v>7244</v>
      </c>
      <c r="M94">
        <v>93</v>
      </c>
      <c r="N94">
        <v>1016093</v>
      </c>
      <c r="O94">
        <v>3000076</v>
      </c>
      <c r="P94" t="str" cm="1">
        <f t="array" ref="P94">[1]!LKnum(N94:O94,",")</f>
        <v>{1016093,3000076}</v>
      </c>
    </row>
    <row r="95" spans="5:16" x14ac:dyDescent="0.15">
      <c r="E95">
        <v>117</v>
      </c>
      <c r="F95">
        <v>2</v>
      </c>
      <c r="G95">
        <v>35</v>
      </c>
      <c r="H95" t="s">
        <v>111</v>
      </c>
      <c r="I95" t="s">
        <v>890</v>
      </c>
      <c r="J95">
        <v>7245</v>
      </c>
      <c r="M95">
        <v>94</v>
      </c>
      <c r="N95">
        <v>1016094</v>
      </c>
      <c r="P95" t="str" cm="1">
        <f t="array" ref="P95">[1]!LKnum(N95:O95,",")</f>
        <v>{1016094}</v>
      </c>
    </row>
    <row r="96" spans="5:16" x14ac:dyDescent="0.15">
      <c r="E96">
        <v>118</v>
      </c>
      <c r="F96">
        <v>2</v>
      </c>
      <c r="G96">
        <v>36</v>
      </c>
      <c r="H96" t="s">
        <v>112</v>
      </c>
      <c r="I96" t="s">
        <v>891</v>
      </c>
      <c r="J96">
        <v>7246</v>
      </c>
      <c r="M96">
        <v>95</v>
      </c>
      <c r="N96">
        <v>1016095</v>
      </c>
      <c r="P96" t="str" cm="1">
        <f t="array" ref="P96">[1]!LKnum(N96:O96,",")</f>
        <v>{1016095}</v>
      </c>
    </row>
    <row r="97" spans="5:16" x14ac:dyDescent="0.15">
      <c r="E97">
        <v>119</v>
      </c>
      <c r="F97">
        <v>2</v>
      </c>
      <c r="G97">
        <v>37</v>
      </c>
      <c r="H97" t="s">
        <v>113</v>
      </c>
      <c r="I97" t="s">
        <v>892</v>
      </c>
      <c r="J97">
        <v>7247</v>
      </c>
      <c r="M97">
        <v>96</v>
      </c>
      <c r="N97">
        <v>1016096</v>
      </c>
      <c r="P97" t="str" cm="1">
        <f t="array" ref="P97">[1]!LKnum(N97:O97,",")</f>
        <v>{1016096}</v>
      </c>
    </row>
    <row r="98" spans="5:16" x14ac:dyDescent="0.15">
      <c r="E98">
        <v>120</v>
      </c>
      <c r="F98">
        <v>2</v>
      </c>
      <c r="G98">
        <v>38</v>
      </c>
      <c r="H98" t="s">
        <v>114</v>
      </c>
      <c r="I98" t="s">
        <v>893</v>
      </c>
      <c r="J98">
        <v>7248</v>
      </c>
      <c r="M98">
        <v>97</v>
      </c>
      <c r="N98">
        <v>1016097</v>
      </c>
      <c r="P98" t="str" cm="1">
        <f t="array" ref="P98">[1]!LKnum(N98:O98,",")</f>
        <v>{1016097}</v>
      </c>
    </row>
    <row r="99" spans="5:16" x14ac:dyDescent="0.15">
      <c r="E99">
        <v>121</v>
      </c>
      <c r="F99">
        <v>2</v>
      </c>
      <c r="G99">
        <v>39</v>
      </c>
      <c r="H99" t="s">
        <v>115</v>
      </c>
      <c r="I99" t="s">
        <v>894</v>
      </c>
      <c r="J99">
        <v>7249</v>
      </c>
      <c r="M99">
        <v>98</v>
      </c>
      <c r="N99">
        <v>1016098</v>
      </c>
      <c r="P99" t="str" cm="1">
        <f t="array" ref="P99">[1]!LKnum(N99:O99,",")</f>
        <v>{1016098}</v>
      </c>
    </row>
    <row r="100" spans="5:16" x14ac:dyDescent="0.15">
      <c r="E100">
        <v>122</v>
      </c>
      <c r="F100">
        <v>2</v>
      </c>
      <c r="G100">
        <v>40</v>
      </c>
      <c r="H100" t="s">
        <v>116</v>
      </c>
      <c r="I100" t="s">
        <v>895</v>
      </c>
      <c r="J100">
        <v>7250</v>
      </c>
      <c r="M100">
        <v>99</v>
      </c>
      <c r="N100">
        <v>1016099</v>
      </c>
      <c r="P100" t="str" cm="1">
        <f t="array" ref="P100">[1]!LKnum(N100:O100,",")</f>
        <v>{1016099}</v>
      </c>
    </row>
    <row r="101" spans="5:16" x14ac:dyDescent="0.15">
      <c r="E101">
        <v>123</v>
      </c>
      <c r="F101">
        <v>2</v>
      </c>
      <c r="G101">
        <v>41</v>
      </c>
      <c r="H101" t="s">
        <v>117</v>
      </c>
      <c r="I101" t="s">
        <v>896</v>
      </c>
      <c r="J101">
        <v>7251</v>
      </c>
      <c r="M101">
        <v>100</v>
      </c>
      <c r="N101">
        <v>1016100</v>
      </c>
      <c r="P101" t="str" cm="1">
        <f t="array" ref="P101">[1]!LKnum(N101:O101,",")</f>
        <v>{1016100}</v>
      </c>
    </row>
    <row r="102" spans="5:16" x14ac:dyDescent="0.15">
      <c r="E102">
        <v>124</v>
      </c>
      <c r="F102">
        <v>2</v>
      </c>
      <c r="G102">
        <v>42</v>
      </c>
      <c r="H102" t="s">
        <v>118</v>
      </c>
      <c r="I102" t="s">
        <v>897</v>
      </c>
      <c r="J102">
        <v>7252</v>
      </c>
      <c r="M102">
        <v>101</v>
      </c>
      <c r="N102">
        <v>1016101</v>
      </c>
      <c r="P102" t="str" cm="1">
        <f t="array" ref="P102">[1]!LKnum(N102:O102,",")</f>
        <v>{1016101}</v>
      </c>
    </row>
    <row r="103" spans="5:16" x14ac:dyDescent="0.15">
      <c r="E103">
        <v>125</v>
      </c>
      <c r="F103">
        <v>2</v>
      </c>
      <c r="G103">
        <v>43</v>
      </c>
      <c r="H103" t="s">
        <v>119</v>
      </c>
      <c r="I103" t="s">
        <v>898</v>
      </c>
      <c r="J103">
        <v>7253</v>
      </c>
      <c r="M103">
        <v>102</v>
      </c>
      <c r="N103">
        <v>1016102</v>
      </c>
      <c r="P103" t="str" cm="1">
        <f t="array" ref="P103">[1]!LKnum(N103:O103,",")</f>
        <v>{1016102}</v>
      </c>
    </row>
    <row r="104" spans="5:16" x14ac:dyDescent="0.15">
      <c r="E104">
        <v>126</v>
      </c>
      <c r="F104">
        <v>2</v>
      </c>
      <c r="G104">
        <v>44</v>
      </c>
      <c r="H104" t="s">
        <v>120</v>
      </c>
      <c r="I104" t="s">
        <v>899</v>
      </c>
      <c r="J104">
        <v>7254</v>
      </c>
      <c r="M104">
        <v>103</v>
      </c>
      <c r="N104">
        <v>1016103</v>
      </c>
      <c r="P104" t="str" cm="1">
        <f t="array" ref="P104">[1]!LKnum(N104:O104,",")</f>
        <v>{1016103}</v>
      </c>
    </row>
    <row r="105" spans="5:16" x14ac:dyDescent="0.15">
      <c r="E105">
        <v>127</v>
      </c>
      <c r="F105">
        <v>2</v>
      </c>
      <c r="G105">
        <v>45</v>
      </c>
      <c r="H105" t="s">
        <v>121</v>
      </c>
      <c r="I105" t="s">
        <v>900</v>
      </c>
      <c r="J105">
        <v>7255</v>
      </c>
      <c r="M105">
        <v>104</v>
      </c>
      <c r="N105">
        <v>1016104</v>
      </c>
      <c r="P105" t="str" cm="1">
        <f t="array" ref="P105">[1]!LKnum(N105:O105,",")</f>
        <v>{1016104}</v>
      </c>
    </row>
    <row r="106" spans="5:16" x14ac:dyDescent="0.15">
      <c r="E106">
        <v>128</v>
      </c>
      <c r="F106">
        <v>2</v>
      </c>
      <c r="G106">
        <v>46</v>
      </c>
      <c r="H106" t="s">
        <v>122</v>
      </c>
      <c r="I106" t="s">
        <v>901</v>
      </c>
      <c r="J106">
        <v>7256</v>
      </c>
      <c r="M106">
        <v>105</v>
      </c>
      <c r="N106">
        <v>1016105</v>
      </c>
      <c r="P106" t="str" cm="1">
        <f t="array" ref="P106">[1]!LKnum(N106:O106,",")</f>
        <v>{1016105}</v>
      </c>
    </row>
    <row r="107" spans="5:16" x14ac:dyDescent="0.15">
      <c r="E107">
        <v>129</v>
      </c>
      <c r="F107">
        <v>2</v>
      </c>
      <c r="G107">
        <v>47</v>
      </c>
      <c r="H107" t="s">
        <v>123</v>
      </c>
      <c r="I107" t="s">
        <v>902</v>
      </c>
      <c r="J107">
        <v>7257</v>
      </c>
      <c r="M107">
        <v>106</v>
      </c>
      <c r="N107">
        <v>1016106</v>
      </c>
      <c r="P107" t="str" cm="1">
        <f t="array" ref="P107">[1]!LKnum(N107:O107,",")</f>
        <v>{1016106}</v>
      </c>
    </row>
    <row r="108" spans="5:16" x14ac:dyDescent="0.15">
      <c r="E108">
        <v>130</v>
      </c>
      <c r="F108">
        <v>2</v>
      </c>
      <c r="G108">
        <v>48</v>
      </c>
      <c r="H108" t="s">
        <v>124</v>
      </c>
      <c r="I108" t="s">
        <v>903</v>
      </c>
      <c r="J108">
        <v>7258</v>
      </c>
      <c r="M108">
        <v>107</v>
      </c>
      <c r="N108">
        <v>1016107</v>
      </c>
      <c r="P108" t="str" cm="1">
        <f t="array" ref="P108">[1]!LKnum(N108:O108,",")</f>
        <v>{1016107}</v>
      </c>
    </row>
    <row r="109" spans="5:16" x14ac:dyDescent="0.15">
      <c r="E109">
        <v>131</v>
      </c>
      <c r="F109">
        <v>2</v>
      </c>
      <c r="G109">
        <v>49</v>
      </c>
      <c r="H109" t="s">
        <v>125</v>
      </c>
      <c r="I109" t="s">
        <v>904</v>
      </c>
      <c r="J109">
        <v>7259</v>
      </c>
      <c r="M109">
        <v>108</v>
      </c>
      <c r="N109">
        <v>1016108</v>
      </c>
      <c r="P109" t="str" cm="1">
        <f t="array" ref="P109">[1]!LKnum(N109:O109,",")</f>
        <v>{1016108}</v>
      </c>
    </row>
    <row r="110" spans="5:16" x14ac:dyDescent="0.15">
      <c r="E110">
        <v>132</v>
      </c>
      <c r="F110">
        <v>2</v>
      </c>
      <c r="G110">
        <v>50</v>
      </c>
      <c r="H110" t="s">
        <v>126</v>
      </c>
      <c r="I110" t="s">
        <v>905</v>
      </c>
      <c r="J110">
        <v>7260</v>
      </c>
      <c r="M110">
        <v>109</v>
      </c>
      <c r="N110">
        <v>1016109</v>
      </c>
      <c r="P110" t="str" cm="1">
        <f t="array" ref="P110">[1]!LKnum(N110:O110,",")</f>
        <v>{1016109}</v>
      </c>
    </row>
    <row r="111" spans="5:16" x14ac:dyDescent="0.15">
      <c r="E111">
        <v>133</v>
      </c>
      <c r="F111">
        <v>2</v>
      </c>
      <c r="G111">
        <v>51</v>
      </c>
      <c r="H111" t="s">
        <v>127</v>
      </c>
      <c r="I111" t="s">
        <v>906</v>
      </c>
      <c r="J111">
        <v>7261</v>
      </c>
      <c r="M111">
        <v>110</v>
      </c>
      <c r="N111">
        <v>1016110</v>
      </c>
      <c r="P111" t="str" cm="1">
        <f t="array" ref="P111">[1]!LKnum(N111:O111,",")</f>
        <v>{1016110}</v>
      </c>
    </row>
    <row r="112" spans="5:16" x14ac:dyDescent="0.15">
      <c r="E112">
        <v>134</v>
      </c>
      <c r="F112">
        <v>2</v>
      </c>
      <c r="G112">
        <v>52</v>
      </c>
      <c r="H112" t="s">
        <v>128</v>
      </c>
      <c r="I112" t="s">
        <v>907</v>
      </c>
      <c r="J112">
        <v>7262</v>
      </c>
      <c r="M112">
        <v>111</v>
      </c>
      <c r="N112">
        <v>1016111</v>
      </c>
      <c r="P112" t="str" cm="1">
        <f t="array" ref="P112">[1]!LKnum(N112:O112,",")</f>
        <v>{1016111}</v>
      </c>
    </row>
    <row r="113" spans="5:16" x14ac:dyDescent="0.15">
      <c r="E113">
        <v>135</v>
      </c>
      <c r="F113">
        <v>2</v>
      </c>
      <c r="G113">
        <v>53</v>
      </c>
      <c r="H113" t="s">
        <v>129</v>
      </c>
      <c r="I113" t="s">
        <v>908</v>
      </c>
      <c r="J113">
        <v>7263</v>
      </c>
      <c r="M113">
        <v>112</v>
      </c>
      <c r="N113">
        <v>1016112</v>
      </c>
      <c r="P113" t="str" cm="1">
        <f t="array" ref="P113">[1]!LKnum(N113:O113,",")</f>
        <v>{1016112}</v>
      </c>
    </row>
    <row r="114" spans="5:16" x14ac:dyDescent="0.15">
      <c r="E114">
        <v>136</v>
      </c>
      <c r="F114">
        <v>2</v>
      </c>
      <c r="G114">
        <v>54</v>
      </c>
      <c r="H114" t="s">
        <v>130</v>
      </c>
      <c r="I114" t="s">
        <v>909</v>
      </c>
      <c r="J114">
        <v>7264</v>
      </c>
      <c r="M114">
        <v>113</v>
      </c>
      <c r="N114">
        <v>1016113</v>
      </c>
      <c r="P114" t="str" cm="1">
        <f t="array" ref="P114">[1]!LKnum(N114:O114,",")</f>
        <v>{1016113}</v>
      </c>
    </row>
    <row r="115" spans="5:16" x14ac:dyDescent="0.15">
      <c r="E115">
        <v>137</v>
      </c>
      <c r="F115">
        <v>2</v>
      </c>
      <c r="G115">
        <v>55</v>
      </c>
      <c r="H115" t="s">
        <v>131</v>
      </c>
      <c r="I115" t="s">
        <v>910</v>
      </c>
      <c r="J115">
        <v>7265</v>
      </c>
      <c r="M115">
        <v>114</v>
      </c>
      <c r="N115">
        <v>1016114</v>
      </c>
      <c r="P115" t="str" cm="1">
        <f t="array" ref="P115">[1]!LKnum(N115:O115,",")</f>
        <v>{1016114}</v>
      </c>
    </row>
    <row r="116" spans="5:16" x14ac:dyDescent="0.15">
      <c r="E116">
        <v>138</v>
      </c>
      <c r="F116">
        <v>2</v>
      </c>
      <c r="G116">
        <v>56</v>
      </c>
      <c r="H116" t="s">
        <v>132</v>
      </c>
      <c r="I116" t="s">
        <v>911</v>
      </c>
      <c r="J116">
        <v>7266</v>
      </c>
      <c r="M116">
        <v>115</v>
      </c>
      <c r="N116">
        <v>1016115</v>
      </c>
      <c r="P116" t="str" cm="1">
        <f t="array" ref="P116">[1]!LKnum(N116:O116,",")</f>
        <v>{1016115}</v>
      </c>
    </row>
    <row r="117" spans="5:16" x14ac:dyDescent="0.15">
      <c r="E117">
        <v>139</v>
      </c>
      <c r="F117">
        <v>2</v>
      </c>
      <c r="G117">
        <v>57</v>
      </c>
      <c r="H117" t="s">
        <v>133</v>
      </c>
      <c r="I117" t="s">
        <v>912</v>
      </c>
      <c r="J117">
        <v>7267</v>
      </c>
      <c r="M117">
        <v>116</v>
      </c>
      <c r="N117">
        <v>1016116</v>
      </c>
      <c r="P117" t="str" cm="1">
        <f t="array" ref="P117">[1]!LKnum(N117:O117,",")</f>
        <v>{1016116}</v>
      </c>
    </row>
    <row r="118" spans="5:16" x14ac:dyDescent="0.15">
      <c r="E118">
        <v>140</v>
      </c>
      <c r="F118">
        <v>2</v>
      </c>
      <c r="G118">
        <v>58</v>
      </c>
      <c r="H118" t="s">
        <v>134</v>
      </c>
      <c r="I118" t="s">
        <v>913</v>
      </c>
      <c r="J118">
        <v>7268</v>
      </c>
      <c r="M118">
        <v>117</v>
      </c>
      <c r="N118">
        <v>1016117</v>
      </c>
      <c r="P118" t="str" cm="1">
        <f t="array" ref="P118">[1]!LKnum(N118:O118,",")</f>
        <v>{1016117}</v>
      </c>
    </row>
    <row r="119" spans="5:16" x14ac:dyDescent="0.15">
      <c r="E119">
        <v>141</v>
      </c>
      <c r="F119">
        <v>2</v>
      </c>
      <c r="G119">
        <v>59</v>
      </c>
      <c r="H119" t="s">
        <v>135</v>
      </c>
      <c r="I119" t="s">
        <v>914</v>
      </c>
      <c r="J119">
        <v>7269</v>
      </c>
      <c r="M119">
        <v>118</v>
      </c>
      <c r="N119">
        <v>1016118</v>
      </c>
      <c r="P119" t="str" cm="1">
        <f t="array" ref="P119">[1]!LKnum(N119:O119,",")</f>
        <v>{1016118}</v>
      </c>
    </row>
    <row r="120" spans="5:16" x14ac:dyDescent="0.15">
      <c r="E120">
        <v>142</v>
      </c>
      <c r="F120">
        <v>2</v>
      </c>
      <c r="G120">
        <v>60</v>
      </c>
      <c r="H120" t="s">
        <v>136</v>
      </c>
      <c r="I120" t="s">
        <v>915</v>
      </c>
      <c r="J120">
        <v>7270</v>
      </c>
      <c r="M120">
        <v>119</v>
      </c>
      <c r="N120">
        <v>1016119</v>
      </c>
      <c r="P120" t="str" cm="1">
        <f t="array" ref="P120">[1]!LKnum(N120:O120,",")</f>
        <v>{1016119}</v>
      </c>
    </row>
    <row r="121" spans="5:16" x14ac:dyDescent="0.15">
      <c r="E121">
        <v>145</v>
      </c>
      <c r="F121">
        <v>2</v>
      </c>
      <c r="G121">
        <v>61</v>
      </c>
      <c r="H121" t="s">
        <v>137</v>
      </c>
      <c r="I121" t="s">
        <v>916</v>
      </c>
      <c r="J121">
        <v>7271</v>
      </c>
      <c r="M121">
        <v>120</v>
      </c>
      <c r="N121">
        <v>1016120</v>
      </c>
      <c r="P121" t="str" cm="1">
        <f t="array" ref="P121">[1]!LKnum(N121:O121,",")</f>
        <v>{1016120}</v>
      </c>
    </row>
    <row r="122" spans="5:16" x14ac:dyDescent="0.15">
      <c r="E122">
        <v>146</v>
      </c>
      <c r="F122">
        <v>2</v>
      </c>
      <c r="G122">
        <v>62</v>
      </c>
      <c r="H122" t="s">
        <v>138</v>
      </c>
      <c r="I122" t="s">
        <v>917</v>
      </c>
      <c r="J122">
        <v>7272</v>
      </c>
      <c r="M122">
        <v>121</v>
      </c>
      <c r="N122">
        <v>1016121</v>
      </c>
      <c r="P122" t="str" cm="1">
        <f t="array" ref="P122">[1]!LKnum(N122:O122,",")</f>
        <v>{1016121}</v>
      </c>
    </row>
    <row r="123" spans="5:16" x14ac:dyDescent="0.15">
      <c r="E123">
        <v>147</v>
      </c>
      <c r="F123">
        <v>2</v>
      </c>
      <c r="G123">
        <v>63</v>
      </c>
      <c r="H123" t="s">
        <v>139</v>
      </c>
      <c r="I123" t="s">
        <v>918</v>
      </c>
      <c r="J123">
        <v>7273</v>
      </c>
      <c r="M123">
        <v>122</v>
      </c>
      <c r="N123">
        <v>1016122</v>
      </c>
      <c r="P123" t="str" cm="1">
        <f t="array" ref="P123">[1]!LKnum(N123:O123,",")</f>
        <v>{1016122}</v>
      </c>
    </row>
    <row r="124" spans="5:16" x14ac:dyDescent="0.15">
      <c r="E124">
        <v>148</v>
      </c>
      <c r="F124">
        <v>2</v>
      </c>
      <c r="G124">
        <v>64</v>
      </c>
      <c r="H124" t="s">
        <v>140</v>
      </c>
      <c r="I124" t="s">
        <v>919</v>
      </c>
      <c r="J124">
        <v>7274</v>
      </c>
      <c r="M124">
        <v>123</v>
      </c>
      <c r="N124">
        <v>1016123</v>
      </c>
      <c r="P124" t="str" cm="1">
        <f t="array" ref="P124">[1]!LKnum(N124:O124,",")</f>
        <v>{1016123}</v>
      </c>
    </row>
    <row r="125" spans="5:16" x14ac:dyDescent="0.15">
      <c r="E125">
        <v>149</v>
      </c>
      <c r="F125">
        <v>2</v>
      </c>
      <c r="G125">
        <v>65</v>
      </c>
      <c r="H125" t="s">
        <v>141</v>
      </c>
      <c r="I125" t="s">
        <v>920</v>
      </c>
      <c r="J125">
        <v>7275</v>
      </c>
      <c r="M125">
        <v>124</v>
      </c>
      <c r="N125">
        <v>1016124</v>
      </c>
      <c r="P125" t="str" cm="1">
        <f t="array" ref="P125">[1]!LKnum(N125:O125,",")</f>
        <v>{1016124}</v>
      </c>
    </row>
    <row r="126" spans="5:16" x14ac:dyDescent="0.15">
      <c r="E126">
        <v>150</v>
      </c>
      <c r="F126">
        <v>2</v>
      </c>
      <c r="G126">
        <v>66</v>
      </c>
      <c r="H126" t="s">
        <v>142</v>
      </c>
      <c r="I126" t="s">
        <v>921</v>
      </c>
      <c r="J126">
        <v>7276</v>
      </c>
      <c r="M126">
        <v>125</v>
      </c>
      <c r="N126">
        <v>1016125</v>
      </c>
      <c r="P126" t="str" cm="1">
        <f t="array" ref="P126">[1]!LKnum(N126:O126,",")</f>
        <v>{1016125}</v>
      </c>
    </row>
    <row r="127" spans="5:16" x14ac:dyDescent="0.15">
      <c r="E127">
        <v>151</v>
      </c>
      <c r="F127">
        <v>2</v>
      </c>
      <c r="G127">
        <v>67</v>
      </c>
      <c r="H127" t="s">
        <v>143</v>
      </c>
      <c r="I127" t="s">
        <v>922</v>
      </c>
      <c r="J127">
        <v>7277</v>
      </c>
      <c r="M127">
        <v>126</v>
      </c>
      <c r="N127">
        <v>1016126</v>
      </c>
      <c r="P127" t="str" cm="1">
        <f t="array" ref="P127">[1]!LKnum(N127:O127,",")</f>
        <v>{1016126}</v>
      </c>
    </row>
    <row r="128" spans="5:16" x14ac:dyDescent="0.15">
      <c r="E128">
        <v>152</v>
      </c>
      <c r="F128">
        <v>2</v>
      </c>
      <c r="G128">
        <v>68</v>
      </c>
      <c r="H128" t="s">
        <v>144</v>
      </c>
      <c r="I128" t="s">
        <v>923</v>
      </c>
      <c r="J128">
        <v>7278</v>
      </c>
      <c r="M128">
        <v>127</v>
      </c>
      <c r="N128">
        <v>1016127</v>
      </c>
      <c r="P128" t="str" cm="1">
        <f t="array" ref="P128">[1]!LKnum(N128:O128,",")</f>
        <v>{1016127}</v>
      </c>
    </row>
    <row r="129" spans="5:16" x14ac:dyDescent="0.15">
      <c r="E129">
        <v>153</v>
      </c>
      <c r="F129">
        <v>2</v>
      </c>
      <c r="G129">
        <v>69</v>
      </c>
      <c r="H129" t="s">
        <v>145</v>
      </c>
      <c r="I129" t="s">
        <v>924</v>
      </c>
      <c r="J129">
        <v>7279</v>
      </c>
      <c r="M129">
        <v>128</v>
      </c>
      <c r="N129">
        <v>1016128</v>
      </c>
      <c r="P129" t="str" cm="1">
        <f t="array" ref="P129">[1]!LKnum(N129:O129,",")</f>
        <v>{1016128}</v>
      </c>
    </row>
    <row r="130" spans="5:16" x14ac:dyDescent="0.15">
      <c r="E130">
        <v>154</v>
      </c>
      <c r="F130">
        <v>2</v>
      </c>
      <c r="G130">
        <v>70</v>
      </c>
      <c r="H130" t="s">
        <v>1376</v>
      </c>
      <c r="I130" t="s">
        <v>925</v>
      </c>
      <c r="J130">
        <v>7280</v>
      </c>
      <c r="M130">
        <v>129</v>
      </c>
      <c r="N130">
        <v>1016129</v>
      </c>
      <c r="P130" t="str" cm="1">
        <f t="array" ref="P130">[1]!LKnum(N130:O130,",")</f>
        <v>{1016129}</v>
      </c>
    </row>
    <row r="131" spans="5:16" x14ac:dyDescent="0.15">
      <c r="E131">
        <v>155</v>
      </c>
      <c r="F131">
        <v>3</v>
      </c>
      <c r="G131">
        <v>1</v>
      </c>
      <c r="H131" t="s">
        <v>146</v>
      </c>
      <c r="I131" t="s">
        <v>1355</v>
      </c>
      <c r="J131">
        <v>7351</v>
      </c>
      <c r="M131">
        <v>130</v>
      </c>
      <c r="N131">
        <v>1016130</v>
      </c>
      <c r="P131" t="str" cm="1">
        <f t="array" ref="P131">[1]!LKnum(N131:O131,",")</f>
        <v>{1016130}</v>
      </c>
    </row>
    <row r="132" spans="5:16" x14ac:dyDescent="0.15">
      <c r="E132">
        <v>156</v>
      </c>
      <c r="F132">
        <v>3</v>
      </c>
      <c r="G132">
        <v>2</v>
      </c>
      <c r="H132" t="s">
        <v>147</v>
      </c>
      <c r="I132" t="s">
        <v>1356</v>
      </c>
      <c r="J132">
        <v>7352</v>
      </c>
      <c r="M132">
        <v>131</v>
      </c>
      <c r="N132">
        <v>1016131</v>
      </c>
      <c r="P132" t="str" cm="1">
        <f t="array" ref="P132">[1]!LKnum(N132:O132,",")</f>
        <v>{1016131}</v>
      </c>
    </row>
    <row r="133" spans="5:16" x14ac:dyDescent="0.15">
      <c r="E133">
        <v>159</v>
      </c>
      <c r="F133">
        <v>3</v>
      </c>
      <c r="G133">
        <v>5</v>
      </c>
      <c r="H133" t="s">
        <v>148</v>
      </c>
      <c r="I133" t="s">
        <v>1357</v>
      </c>
      <c r="J133">
        <v>7355</v>
      </c>
      <c r="M133">
        <v>132</v>
      </c>
      <c r="N133">
        <v>1016132</v>
      </c>
      <c r="P133" t="str" cm="1">
        <f t="array" ref="P133">[1]!LKnum(N133:O133,",")</f>
        <v>{1016132}</v>
      </c>
    </row>
    <row r="134" spans="5:16" x14ac:dyDescent="0.15">
      <c r="E134">
        <v>160</v>
      </c>
      <c r="F134">
        <v>3</v>
      </c>
      <c r="G134">
        <v>6</v>
      </c>
      <c r="H134" t="s">
        <v>149</v>
      </c>
      <c r="I134" t="s">
        <v>1358</v>
      </c>
      <c r="J134">
        <v>7356</v>
      </c>
      <c r="M134">
        <v>133</v>
      </c>
      <c r="N134">
        <v>1016133</v>
      </c>
      <c r="P134" t="str" cm="1">
        <f t="array" ref="P134">[1]!LKnum(N134:O134,",")</f>
        <v>{1016133}</v>
      </c>
    </row>
    <row r="135" spans="5:16" x14ac:dyDescent="0.15">
      <c r="E135">
        <v>161</v>
      </c>
      <c r="F135">
        <v>3</v>
      </c>
      <c r="G135">
        <v>7</v>
      </c>
      <c r="H135" t="s">
        <v>150</v>
      </c>
      <c r="I135" t="s">
        <v>1359</v>
      </c>
      <c r="J135">
        <v>7357</v>
      </c>
      <c r="M135">
        <v>134</v>
      </c>
      <c r="N135">
        <v>1016134</v>
      </c>
      <c r="P135" t="str" cm="1">
        <f t="array" ref="P135">[1]!LKnum(N135:O135,",")</f>
        <v>{1016134}</v>
      </c>
    </row>
    <row r="136" spans="5:16" x14ac:dyDescent="0.15">
      <c r="E136">
        <v>162</v>
      </c>
      <c r="F136">
        <v>3</v>
      </c>
      <c r="G136">
        <v>8</v>
      </c>
      <c r="H136" t="s">
        <v>151</v>
      </c>
      <c r="I136" t="s">
        <v>1360</v>
      </c>
      <c r="J136">
        <v>7358</v>
      </c>
      <c r="M136">
        <v>135</v>
      </c>
      <c r="N136">
        <v>1016135</v>
      </c>
      <c r="P136" t="str" cm="1">
        <f t="array" ref="P136">[1]!LKnum(N136:O136,",")</f>
        <v>{1016135}</v>
      </c>
    </row>
    <row r="137" spans="5:16" x14ac:dyDescent="0.15">
      <c r="E137">
        <v>163</v>
      </c>
      <c r="F137">
        <v>3</v>
      </c>
      <c r="G137">
        <v>9</v>
      </c>
      <c r="H137" t="s">
        <v>152</v>
      </c>
      <c r="I137" t="s">
        <v>1361</v>
      </c>
      <c r="J137">
        <v>7359</v>
      </c>
      <c r="M137">
        <v>136</v>
      </c>
      <c r="N137">
        <v>1016136</v>
      </c>
      <c r="P137" t="str" cm="1">
        <f t="array" ref="P137">[1]!LKnum(N137:O137,",")</f>
        <v>{1016136}</v>
      </c>
    </row>
    <row r="138" spans="5:16" x14ac:dyDescent="0.15">
      <c r="E138">
        <v>168</v>
      </c>
      <c r="F138">
        <v>3</v>
      </c>
      <c r="G138">
        <v>10</v>
      </c>
      <c r="H138" t="s">
        <v>153</v>
      </c>
      <c r="I138" t="s">
        <v>1362</v>
      </c>
      <c r="J138">
        <v>7360</v>
      </c>
      <c r="M138">
        <v>137</v>
      </c>
      <c r="N138">
        <v>1016137</v>
      </c>
      <c r="P138" t="str" cm="1">
        <f t="array" ref="P138">[1]!LKnum(N138:O138,",")</f>
        <v>{1016137}</v>
      </c>
    </row>
    <row r="139" spans="5:16" x14ac:dyDescent="0.15">
      <c r="E139">
        <v>169</v>
      </c>
      <c r="F139">
        <v>3</v>
      </c>
      <c r="G139">
        <v>11</v>
      </c>
      <c r="H139" t="s">
        <v>154</v>
      </c>
      <c r="I139" t="s">
        <v>1363</v>
      </c>
      <c r="J139">
        <v>7361</v>
      </c>
      <c r="M139">
        <v>138</v>
      </c>
      <c r="N139">
        <v>1016138</v>
      </c>
      <c r="P139" t="str" cm="1">
        <f t="array" ref="P139">[1]!LKnum(N139:O139,",")</f>
        <v>{1016138}</v>
      </c>
    </row>
    <row r="140" spans="5:16" x14ac:dyDescent="0.15">
      <c r="E140">
        <v>170</v>
      </c>
      <c r="F140">
        <v>3</v>
      </c>
      <c r="G140">
        <v>12</v>
      </c>
      <c r="H140" t="s">
        <v>155</v>
      </c>
      <c r="I140" t="s">
        <v>1364</v>
      </c>
      <c r="J140">
        <v>7362</v>
      </c>
      <c r="M140">
        <v>139</v>
      </c>
      <c r="N140">
        <v>1016139</v>
      </c>
      <c r="P140" t="str" cm="1">
        <f t="array" ref="P140">[1]!LKnum(N140:O140,",")</f>
        <v>{1016139}</v>
      </c>
    </row>
    <row r="141" spans="5:16" x14ac:dyDescent="0.15">
      <c r="E141">
        <v>171</v>
      </c>
      <c r="F141">
        <v>3</v>
      </c>
      <c r="G141">
        <v>13</v>
      </c>
      <c r="H141" t="s">
        <v>156</v>
      </c>
      <c r="I141" t="s">
        <v>1365</v>
      </c>
      <c r="J141">
        <v>7363</v>
      </c>
      <c r="M141">
        <v>140</v>
      </c>
      <c r="N141">
        <v>1016140</v>
      </c>
      <c r="P141" t="str" cm="1">
        <f t="array" ref="P141">[1]!LKnum(N141:O141,",")</f>
        <v>{1016140}</v>
      </c>
    </row>
    <row r="142" spans="5:16" x14ac:dyDescent="0.15">
      <c r="E142">
        <v>172</v>
      </c>
      <c r="F142">
        <v>3</v>
      </c>
      <c r="G142">
        <v>14</v>
      </c>
      <c r="H142" t="s">
        <v>157</v>
      </c>
      <c r="I142" t="s">
        <v>1366</v>
      </c>
      <c r="J142">
        <v>7364</v>
      </c>
      <c r="M142">
        <v>141</v>
      </c>
      <c r="N142">
        <v>1016141</v>
      </c>
      <c r="O142">
        <v>3000002</v>
      </c>
      <c r="P142" t="str" cm="1">
        <f t="array" ref="P142">[1]!LKnum(N142:O142,",")</f>
        <v>{1016141,3000002}</v>
      </c>
    </row>
    <row r="143" spans="5:16" x14ac:dyDescent="0.15">
      <c r="E143">
        <v>173</v>
      </c>
      <c r="F143">
        <v>3</v>
      </c>
      <c r="G143">
        <v>15</v>
      </c>
      <c r="H143" t="s">
        <v>158</v>
      </c>
      <c r="I143" t="s">
        <v>1367</v>
      </c>
      <c r="J143">
        <v>7365</v>
      </c>
      <c r="M143">
        <v>142</v>
      </c>
      <c r="N143">
        <v>1016142</v>
      </c>
      <c r="O143">
        <v>3000005</v>
      </c>
      <c r="P143" t="str" cm="1">
        <f t="array" ref="P143">[1]!LKnum(N143:O143,",")</f>
        <v>{1016142,3000005}</v>
      </c>
    </row>
    <row r="144" spans="5:16" x14ac:dyDescent="0.15">
      <c r="E144">
        <v>174</v>
      </c>
      <c r="F144">
        <v>3</v>
      </c>
      <c r="G144">
        <v>16</v>
      </c>
      <c r="H144" t="s">
        <v>159</v>
      </c>
      <c r="I144" t="s">
        <v>1368</v>
      </c>
      <c r="J144">
        <v>7366</v>
      </c>
      <c r="M144">
        <v>143</v>
      </c>
      <c r="N144">
        <v>1016143</v>
      </c>
      <c r="O144">
        <v>3000008</v>
      </c>
      <c r="P144" t="str" cm="1">
        <f t="array" ref="P144">[1]!LKnum(N144:O144,",")</f>
        <v>{1016143,3000008}</v>
      </c>
    </row>
    <row r="145" spans="5:16" x14ac:dyDescent="0.15">
      <c r="E145">
        <v>175</v>
      </c>
      <c r="F145">
        <v>3</v>
      </c>
      <c r="G145">
        <v>17</v>
      </c>
      <c r="H145" t="s">
        <v>160</v>
      </c>
      <c r="I145" t="s">
        <v>1369</v>
      </c>
      <c r="J145">
        <v>7367</v>
      </c>
      <c r="M145">
        <v>144</v>
      </c>
      <c r="N145">
        <v>1016144</v>
      </c>
      <c r="O145">
        <v>3000014</v>
      </c>
      <c r="P145" t="str" cm="1">
        <f t="array" ref="P145">[1]!LKnum(N145:O145,",")</f>
        <v>{1016144,3000014}</v>
      </c>
    </row>
    <row r="146" spans="5:16" x14ac:dyDescent="0.15">
      <c r="E146">
        <v>176</v>
      </c>
      <c r="F146">
        <v>3</v>
      </c>
      <c r="G146">
        <v>18</v>
      </c>
      <c r="H146" t="s">
        <v>161</v>
      </c>
      <c r="I146" t="s">
        <v>1370</v>
      </c>
      <c r="J146">
        <v>7368</v>
      </c>
      <c r="M146">
        <v>145</v>
      </c>
      <c r="N146">
        <v>1016145</v>
      </c>
      <c r="O146">
        <v>3000017</v>
      </c>
      <c r="P146" t="str" cm="1">
        <f t="array" ref="P146">[1]!LKnum(N146:O146,",")</f>
        <v>{1016145,3000017}</v>
      </c>
    </row>
    <row r="147" spans="5:16" x14ac:dyDescent="0.15">
      <c r="E147">
        <v>177</v>
      </c>
      <c r="F147">
        <v>3</v>
      </c>
      <c r="G147">
        <v>19</v>
      </c>
      <c r="H147" t="s">
        <v>162</v>
      </c>
      <c r="I147" t="s">
        <v>1371</v>
      </c>
      <c r="J147">
        <v>7369</v>
      </c>
      <c r="M147">
        <v>146</v>
      </c>
      <c r="N147">
        <v>1016146</v>
      </c>
      <c r="O147">
        <v>3000023</v>
      </c>
      <c r="P147" t="str" cm="1">
        <f t="array" ref="P147">[1]!LKnum(N147:O147,",")</f>
        <v>{1016146,3000023}</v>
      </c>
    </row>
    <row r="148" spans="5:16" x14ac:dyDescent="0.15">
      <c r="E148">
        <v>178</v>
      </c>
      <c r="F148">
        <v>3</v>
      </c>
      <c r="G148">
        <v>20</v>
      </c>
      <c r="H148" t="s">
        <v>163</v>
      </c>
      <c r="I148" t="s">
        <v>1372</v>
      </c>
      <c r="J148">
        <v>7370</v>
      </c>
      <c r="M148">
        <v>147</v>
      </c>
      <c r="N148">
        <v>1016147</v>
      </c>
      <c r="O148">
        <v>3000029</v>
      </c>
      <c r="P148" t="str" cm="1">
        <f t="array" ref="P148">[1]!LKnum(N148:O148,",")</f>
        <v>{1016147,3000029}</v>
      </c>
    </row>
    <row r="149" spans="5:16" x14ac:dyDescent="0.15">
      <c r="E149">
        <v>179</v>
      </c>
      <c r="F149">
        <v>3</v>
      </c>
      <c r="G149">
        <v>21</v>
      </c>
      <c r="H149" t="s">
        <v>164</v>
      </c>
      <c r="I149" t="s">
        <v>1373</v>
      </c>
      <c r="J149">
        <v>7371</v>
      </c>
      <c r="M149">
        <v>148</v>
      </c>
      <c r="N149">
        <v>1016148</v>
      </c>
      <c r="O149">
        <v>3000032</v>
      </c>
      <c r="P149" t="str" cm="1">
        <f t="array" ref="P149">[1]!LKnum(N149:O149,",")</f>
        <v>{1016148,3000032}</v>
      </c>
    </row>
    <row r="150" spans="5:16" x14ac:dyDescent="0.15">
      <c r="E150">
        <v>180</v>
      </c>
      <c r="F150">
        <v>3</v>
      </c>
      <c r="G150">
        <v>22</v>
      </c>
      <c r="H150" t="s">
        <v>165</v>
      </c>
      <c r="I150" t="s">
        <v>975</v>
      </c>
      <c r="J150">
        <v>7372</v>
      </c>
      <c r="M150">
        <v>149</v>
      </c>
      <c r="N150">
        <v>1016149</v>
      </c>
      <c r="O150">
        <v>3000035</v>
      </c>
      <c r="P150" t="str" cm="1">
        <f t="array" ref="P150">[1]!LKnum(N150:O150,",")</f>
        <v>{1016149,3000035}</v>
      </c>
    </row>
    <row r="151" spans="5:16" x14ac:dyDescent="0.15">
      <c r="E151">
        <v>181</v>
      </c>
      <c r="F151">
        <v>3</v>
      </c>
      <c r="G151">
        <v>23</v>
      </c>
      <c r="H151" t="s">
        <v>166</v>
      </c>
      <c r="I151" t="s">
        <v>976</v>
      </c>
      <c r="J151">
        <v>7373</v>
      </c>
      <c r="M151">
        <v>150</v>
      </c>
      <c r="N151">
        <v>1016150</v>
      </c>
      <c r="O151">
        <v>3000038</v>
      </c>
      <c r="P151" t="str" cm="1">
        <f t="array" ref="P151">[1]!LKnum(N151:O151,",")</f>
        <v>{1016150,3000038}</v>
      </c>
    </row>
    <row r="152" spans="5:16" x14ac:dyDescent="0.15">
      <c r="E152">
        <v>186</v>
      </c>
      <c r="F152">
        <v>3</v>
      </c>
      <c r="G152">
        <v>28</v>
      </c>
      <c r="H152" t="s">
        <v>167</v>
      </c>
      <c r="I152" t="s">
        <v>981</v>
      </c>
      <c r="J152">
        <v>7378</v>
      </c>
      <c r="M152">
        <v>151</v>
      </c>
      <c r="N152">
        <v>1016151</v>
      </c>
      <c r="O152">
        <v>3000041</v>
      </c>
      <c r="P152" t="str" cm="1">
        <f t="array" ref="P152">[1]!LKnum(N152:O152,",")</f>
        <v>{1016151,3000041}</v>
      </c>
    </row>
    <row r="153" spans="5:16" x14ac:dyDescent="0.15">
      <c r="E153">
        <v>187</v>
      </c>
      <c r="F153">
        <v>3</v>
      </c>
      <c r="G153">
        <v>29</v>
      </c>
      <c r="H153" t="s">
        <v>168</v>
      </c>
      <c r="I153" t="s">
        <v>982</v>
      </c>
      <c r="J153">
        <v>7379</v>
      </c>
      <c r="M153">
        <v>152</v>
      </c>
      <c r="N153">
        <v>1016152</v>
      </c>
      <c r="O153">
        <v>3000044</v>
      </c>
      <c r="P153" t="str" cm="1">
        <f t="array" ref="P153">[1]!LKnum(N153:O153,",")</f>
        <v>{1016152,3000044}</v>
      </c>
    </row>
    <row r="154" spans="5:16" x14ac:dyDescent="0.15">
      <c r="E154">
        <v>188</v>
      </c>
      <c r="F154">
        <v>3</v>
      </c>
      <c r="G154">
        <v>30</v>
      </c>
      <c r="H154" t="s">
        <v>169</v>
      </c>
      <c r="I154" t="s">
        <v>983</v>
      </c>
      <c r="J154">
        <v>7380</v>
      </c>
      <c r="M154">
        <v>153</v>
      </c>
      <c r="N154">
        <v>1016153</v>
      </c>
      <c r="O154">
        <v>3000047</v>
      </c>
      <c r="P154" t="str" cm="1">
        <f t="array" ref="P154">[1]!LKnum(N154:O154,",")</f>
        <v>{1016153,3000047}</v>
      </c>
    </row>
    <row r="155" spans="5:16" x14ac:dyDescent="0.15">
      <c r="E155">
        <v>189</v>
      </c>
      <c r="F155">
        <v>3</v>
      </c>
      <c r="G155">
        <v>31</v>
      </c>
      <c r="H155" t="s">
        <v>170</v>
      </c>
      <c r="I155" t="s">
        <v>984</v>
      </c>
      <c r="J155">
        <v>7381</v>
      </c>
      <c r="M155">
        <v>154</v>
      </c>
      <c r="N155">
        <v>1016154</v>
      </c>
      <c r="O155">
        <v>3000050</v>
      </c>
      <c r="P155" t="str" cm="1">
        <f t="array" ref="P155">[1]!LKnum(N155:O155,",")</f>
        <v>{1016154,3000050}</v>
      </c>
    </row>
    <row r="156" spans="5:16" x14ac:dyDescent="0.15">
      <c r="E156">
        <v>190</v>
      </c>
      <c r="F156">
        <v>3</v>
      </c>
      <c r="G156">
        <v>32</v>
      </c>
      <c r="H156" t="s">
        <v>171</v>
      </c>
      <c r="I156" t="s">
        <v>985</v>
      </c>
      <c r="J156">
        <v>7382</v>
      </c>
      <c r="M156">
        <v>155</v>
      </c>
      <c r="N156">
        <v>1016155</v>
      </c>
      <c r="O156">
        <v>3000053</v>
      </c>
      <c r="P156" t="str" cm="1">
        <f t="array" ref="P156">[1]!LKnum(N156:O156,",")</f>
        <v>{1016155,3000053}</v>
      </c>
    </row>
    <row r="157" spans="5:16" x14ac:dyDescent="0.15">
      <c r="E157">
        <v>191</v>
      </c>
      <c r="F157">
        <v>3</v>
      </c>
      <c r="G157">
        <v>33</v>
      </c>
      <c r="H157" t="s">
        <v>172</v>
      </c>
      <c r="I157" t="s">
        <v>986</v>
      </c>
      <c r="J157">
        <v>7383</v>
      </c>
      <c r="M157">
        <v>156</v>
      </c>
      <c r="N157">
        <v>1016156</v>
      </c>
      <c r="O157">
        <v>3000056</v>
      </c>
      <c r="P157" t="str" cm="1">
        <f t="array" ref="P157">[1]!LKnum(N157:O157,",")</f>
        <v>{1016156,3000056}</v>
      </c>
    </row>
    <row r="158" spans="5:16" x14ac:dyDescent="0.15">
      <c r="E158">
        <v>192</v>
      </c>
      <c r="F158">
        <v>3</v>
      </c>
      <c r="G158">
        <v>34</v>
      </c>
      <c r="H158" t="s">
        <v>173</v>
      </c>
      <c r="I158" t="s">
        <v>987</v>
      </c>
      <c r="J158">
        <v>7384</v>
      </c>
      <c r="M158">
        <v>157</v>
      </c>
      <c r="N158">
        <v>1016157</v>
      </c>
      <c r="O158">
        <v>3000059</v>
      </c>
      <c r="P158" t="str" cm="1">
        <f t="array" ref="P158">[1]!LKnum(N158:O158,",")</f>
        <v>{1016157,3000059}</v>
      </c>
    </row>
    <row r="159" spans="5:16" x14ac:dyDescent="0.15">
      <c r="E159">
        <v>193</v>
      </c>
      <c r="F159">
        <v>3</v>
      </c>
      <c r="G159">
        <v>35</v>
      </c>
      <c r="H159" t="s">
        <v>174</v>
      </c>
      <c r="I159" t="s">
        <v>988</v>
      </c>
      <c r="J159">
        <v>7385</v>
      </c>
      <c r="M159">
        <v>158</v>
      </c>
      <c r="N159">
        <v>1016158</v>
      </c>
      <c r="O159">
        <v>3000062</v>
      </c>
      <c r="P159" t="str" cm="1">
        <f t="array" ref="P159">[1]!LKnum(N159:O159,",")</f>
        <v>{1016158,3000062}</v>
      </c>
    </row>
    <row r="160" spans="5:16" x14ac:dyDescent="0.15">
      <c r="E160">
        <v>194</v>
      </c>
      <c r="F160">
        <v>3</v>
      </c>
      <c r="G160">
        <v>36</v>
      </c>
      <c r="H160" t="s">
        <v>175</v>
      </c>
      <c r="I160" t="s">
        <v>989</v>
      </c>
      <c r="J160">
        <v>7386</v>
      </c>
      <c r="M160">
        <v>159</v>
      </c>
      <c r="N160">
        <v>1016159</v>
      </c>
      <c r="O160">
        <v>3000065</v>
      </c>
      <c r="P160" t="str" cm="1">
        <f t="array" ref="P160">[1]!LKnum(N160:O160,",")</f>
        <v>{1016159,3000065}</v>
      </c>
    </row>
    <row r="161" spans="5:16" x14ac:dyDescent="0.15">
      <c r="E161">
        <v>195</v>
      </c>
      <c r="F161">
        <v>3</v>
      </c>
      <c r="G161">
        <v>37</v>
      </c>
      <c r="H161" t="s">
        <v>176</v>
      </c>
      <c r="I161" t="s">
        <v>990</v>
      </c>
      <c r="J161">
        <v>7387</v>
      </c>
      <c r="M161">
        <v>160</v>
      </c>
      <c r="N161">
        <v>1016160</v>
      </c>
      <c r="O161">
        <v>3000068</v>
      </c>
      <c r="P161" t="str" cm="1">
        <f t="array" ref="P161">[1]!LKnum(N161:O161,",")</f>
        <v>{1016160,3000068}</v>
      </c>
    </row>
    <row r="162" spans="5:16" x14ac:dyDescent="0.15">
      <c r="E162">
        <v>196</v>
      </c>
      <c r="F162">
        <v>3</v>
      </c>
      <c r="G162">
        <v>38</v>
      </c>
      <c r="H162" t="s">
        <v>177</v>
      </c>
      <c r="I162" t="s">
        <v>991</v>
      </c>
      <c r="J162">
        <v>7388</v>
      </c>
      <c r="M162">
        <v>161</v>
      </c>
      <c r="N162">
        <v>1016161</v>
      </c>
      <c r="O162">
        <v>3000071</v>
      </c>
      <c r="P162" t="str" cm="1">
        <f t="array" ref="P162">[1]!LKnum(N162:O162,",")</f>
        <v>{1016161,3000071}</v>
      </c>
    </row>
    <row r="163" spans="5:16" x14ac:dyDescent="0.15">
      <c r="E163">
        <v>197</v>
      </c>
      <c r="F163">
        <v>3</v>
      </c>
      <c r="G163">
        <v>39</v>
      </c>
      <c r="H163" t="s">
        <v>178</v>
      </c>
      <c r="I163" t="s">
        <v>992</v>
      </c>
      <c r="J163">
        <v>7389</v>
      </c>
      <c r="M163">
        <v>162</v>
      </c>
      <c r="N163">
        <v>1016162</v>
      </c>
      <c r="O163">
        <v>3000074</v>
      </c>
      <c r="P163" t="str" cm="1">
        <f t="array" ref="P163">[1]!LKnum(N163:O163,",")</f>
        <v>{1016162,3000074}</v>
      </c>
    </row>
    <row r="164" spans="5:16" x14ac:dyDescent="0.15">
      <c r="E164">
        <v>198</v>
      </c>
      <c r="F164">
        <v>3</v>
      </c>
      <c r="G164">
        <v>40</v>
      </c>
      <c r="H164" t="s">
        <v>179</v>
      </c>
      <c r="I164" t="s">
        <v>993</v>
      </c>
      <c r="J164">
        <v>7390</v>
      </c>
      <c r="M164">
        <v>163</v>
      </c>
      <c r="N164">
        <v>1016163</v>
      </c>
      <c r="O164">
        <v>3000077</v>
      </c>
      <c r="P164" t="str" cm="1">
        <f t="array" ref="P164">[1]!LKnum(N164:O164,",")</f>
        <v>{1016163,3000077}</v>
      </c>
    </row>
    <row r="165" spans="5:16" x14ac:dyDescent="0.15">
      <c r="E165">
        <v>199</v>
      </c>
      <c r="F165">
        <v>3</v>
      </c>
      <c r="G165">
        <v>41</v>
      </c>
      <c r="H165" t="s">
        <v>180</v>
      </c>
      <c r="I165" t="s">
        <v>994</v>
      </c>
      <c r="J165">
        <v>7391</v>
      </c>
      <c r="M165">
        <v>164</v>
      </c>
      <c r="N165">
        <v>1016164</v>
      </c>
      <c r="P165" t="str" cm="1">
        <f t="array" ref="P165">[1]!LKnum(N165:O165,",")</f>
        <v>{1016164}</v>
      </c>
    </row>
    <row r="166" spans="5:16" x14ac:dyDescent="0.15">
      <c r="E166">
        <v>200</v>
      </c>
      <c r="F166">
        <v>3</v>
      </c>
      <c r="G166">
        <v>42</v>
      </c>
      <c r="H166" t="s">
        <v>181</v>
      </c>
      <c r="I166" t="s">
        <v>995</v>
      </c>
      <c r="J166">
        <v>7392</v>
      </c>
      <c r="M166">
        <v>165</v>
      </c>
      <c r="N166">
        <v>1016165</v>
      </c>
      <c r="P166" t="str" cm="1">
        <f t="array" ref="P166">[1]!LKnum(N166:O166,",")</f>
        <v>{1016165}</v>
      </c>
    </row>
    <row r="167" spans="5:16" x14ac:dyDescent="0.15">
      <c r="E167">
        <v>201</v>
      </c>
      <c r="F167">
        <v>3</v>
      </c>
      <c r="G167">
        <v>43</v>
      </c>
      <c r="H167" t="s">
        <v>182</v>
      </c>
      <c r="I167" t="s">
        <v>996</v>
      </c>
      <c r="J167">
        <v>7393</v>
      </c>
      <c r="M167">
        <v>166</v>
      </c>
      <c r="N167">
        <v>1016166</v>
      </c>
      <c r="P167" t="str" cm="1">
        <f t="array" ref="P167">[1]!LKnum(N167:O167,",")</f>
        <v>{1016166}</v>
      </c>
    </row>
    <row r="168" spans="5:16" x14ac:dyDescent="0.15">
      <c r="E168">
        <v>202</v>
      </c>
      <c r="F168">
        <v>3</v>
      </c>
      <c r="G168">
        <v>44</v>
      </c>
      <c r="H168" t="s">
        <v>183</v>
      </c>
      <c r="I168" t="s">
        <v>997</v>
      </c>
      <c r="J168">
        <v>7394</v>
      </c>
      <c r="M168">
        <v>167</v>
      </c>
      <c r="N168">
        <v>1016167</v>
      </c>
      <c r="P168" t="str" cm="1">
        <f t="array" ref="P168">[1]!LKnum(N168:O168,",")</f>
        <v>{1016167}</v>
      </c>
    </row>
    <row r="169" spans="5:16" x14ac:dyDescent="0.15">
      <c r="E169">
        <v>203</v>
      </c>
      <c r="F169">
        <v>3</v>
      </c>
      <c r="G169">
        <v>45</v>
      </c>
      <c r="H169" t="s">
        <v>184</v>
      </c>
      <c r="I169" t="s">
        <v>998</v>
      </c>
      <c r="J169">
        <v>7395</v>
      </c>
      <c r="M169">
        <v>168</v>
      </c>
      <c r="N169">
        <v>1016168</v>
      </c>
      <c r="P169" t="str" cm="1">
        <f t="array" ref="P169">[1]!LKnum(N169:O169,",")</f>
        <v>{1016168}</v>
      </c>
    </row>
    <row r="170" spans="5:16" x14ac:dyDescent="0.15">
      <c r="E170">
        <v>204</v>
      </c>
      <c r="F170">
        <v>3</v>
      </c>
      <c r="G170">
        <v>46</v>
      </c>
      <c r="H170" t="s">
        <v>185</v>
      </c>
      <c r="I170" t="s">
        <v>999</v>
      </c>
      <c r="J170">
        <v>7396</v>
      </c>
      <c r="M170">
        <v>169</v>
      </c>
      <c r="N170">
        <v>1016169</v>
      </c>
      <c r="P170" t="str" cm="1">
        <f t="array" ref="P170">[1]!LKnum(N170:O170,",")</f>
        <v>{1016169}</v>
      </c>
    </row>
    <row r="171" spans="5:16" x14ac:dyDescent="0.15">
      <c r="E171">
        <v>205</v>
      </c>
      <c r="F171">
        <v>3</v>
      </c>
      <c r="G171">
        <v>47</v>
      </c>
      <c r="H171" t="s">
        <v>186</v>
      </c>
      <c r="I171" t="s">
        <v>1000</v>
      </c>
      <c r="J171">
        <v>7397</v>
      </c>
      <c r="M171">
        <v>170</v>
      </c>
      <c r="N171">
        <v>1016170</v>
      </c>
      <c r="P171" t="str" cm="1">
        <f t="array" ref="P171">[1]!LKnum(N171:O171,",")</f>
        <v>{1016170}</v>
      </c>
    </row>
    <row r="172" spans="5:16" x14ac:dyDescent="0.15">
      <c r="E172">
        <v>206</v>
      </c>
      <c r="F172">
        <v>3</v>
      </c>
      <c r="G172">
        <v>48</v>
      </c>
      <c r="H172" t="s">
        <v>187</v>
      </c>
      <c r="I172" t="s">
        <v>1001</v>
      </c>
      <c r="J172">
        <v>7398</v>
      </c>
      <c r="M172">
        <v>171</v>
      </c>
      <c r="N172">
        <v>1016171</v>
      </c>
      <c r="P172" t="str" cm="1">
        <f t="array" ref="P172">[1]!LKnum(N172:O172,",")</f>
        <v>{1016171}</v>
      </c>
    </row>
    <row r="173" spans="5:16" x14ac:dyDescent="0.15">
      <c r="E173">
        <v>207</v>
      </c>
      <c r="F173">
        <v>3</v>
      </c>
      <c r="G173">
        <v>49</v>
      </c>
      <c r="H173" t="s">
        <v>188</v>
      </c>
      <c r="I173" t="s">
        <v>1002</v>
      </c>
      <c r="J173">
        <v>7399</v>
      </c>
      <c r="M173">
        <v>172</v>
      </c>
      <c r="N173">
        <v>1016172</v>
      </c>
      <c r="P173" t="str" cm="1">
        <f t="array" ref="P173">[1]!LKnum(N173:O173,",")</f>
        <v>{1016172}</v>
      </c>
    </row>
    <row r="174" spans="5:16" x14ac:dyDescent="0.15">
      <c r="E174">
        <v>208</v>
      </c>
      <c r="F174">
        <v>3</v>
      </c>
      <c r="G174">
        <v>50</v>
      </c>
      <c r="H174" t="s">
        <v>189</v>
      </c>
      <c r="I174" t="s">
        <v>1003</v>
      </c>
      <c r="J174">
        <v>7400</v>
      </c>
      <c r="M174">
        <v>173</v>
      </c>
      <c r="N174">
        <v>1016173</v>
      </c>
      <c r="P174" t="str" cm="1">
        <f t="array" ref="P174">[1]!LKnum(N174:O174,",")</f>
        <v>{1016173}</v>
      </c>
    </row>
    <row r="175" spans="5:16" x14ac:dyDescent="0.15">
      <c r="E175">
        <v>209</v>
      </c>
      <c r="F175">
        <v>3</v>
      </c>
      <c r="G175">
        <v>51</v>
      </c>
      <c r="H175" t="s">
        <v>190</v>
      </c>
      <c r="I175" t="s">
        <v>1004</v>
      </c>
      <c r="J175">
        <v>7401</v>
      </c>
      <c r="M175">
        <v>174</v>
      </c>
      <c r="N175">
        <v>1016174</v>
      </c>
      <c r="P175" t="str" cm="1">
        <f t="array" ref="P175">[1]!LKnum(N175:O175,",")</f>
        <v>{1016174}</v>
      </c>
    </row>
    <row r="176" spans="5:16" x14ac:dyDescent="0.15">
      <c r="E176">
        <v>210</v>
      </c>
      <c r="F176">
        <v>3</v>
      </c>
      <c r="G176">
        <v>52</v>
      </c>
      <c r="H176" t="s">
        <v>191</v>
      </c>
      <c r="I176" t="s">
        <v>1005</v>
      </c>
      <c r="J176">
        <v>7402</v>
      </c>
      <c r="M176">
        <v>175</v>
      </c>
      <c r="N176">
        <v>1016175</v>
      </c>
      <c r="P176" t="str" cm="1">
        <f t="array" ref="P176">[1]!LKnum(N176:O176,",")</f>
        <v>{1016175}</v>
      </c>
    </row>
    <row r="177" spans="5:16" x14ac:dyDescent="0.15">
      <c r="E177">
        <v>211</v>
      </c>
      <c r="F177">
        <v>3</v>
      </c>
      <c r="G177">
        <v>53</v>
      </c>
      <c r="H177" t="s">
        <v>192</v>
      </c>
      <c r="I177" t="s">
        <v>1006</v>
      </c>
      <c r="J177">
        <v>7403</v>
      </c>
      <c r="M177">
        <v>176</v>
      </c>
      <c r="N177">
        <v>1016176</v>
      </c>
      <c r="P177" t="str" cm="1">
        <f t="array" ref="P177">[1]!LKnum(N177:O177,",")</f>
        <v>{1016176}</v>
      </c>
    </row>
    <row r="178" spans="5:16" x14ac:dyDescent="0.15">
      <c r="E178">
        <v>212</v>
      </c>
      <c r="F178">
        <v>3</v>
      </c>
      <c r="G178">
        <v>54</v>
      </c>
      <c r="H178" t="s">
        <v>193</v>
      </c>
      <c r="I178" t="s">
        <v>1007</v>
      </c>
      <c r="J178">
        <v>7404</v>
      </c>
      <c r="M178">
        <v>177</v>
      </c>
      <c r="N178">
        <v>1016177</v>
      </c>
      <c r="P178" t="str" cm="1">
        <f t="array" ref="P178">[1]!LKnum(N178:O178,",")</f>
        <v>{1016177}</v>
      </c>
    </row>
    <row r="179" spans="5:16" x14ac:dyDescent="0.15">
      <c r="E179">
        <v>213</v>
      </c>
      <c r="F179">
        <v>3</v>
      </c>
      <c r="G179">
        <v>55</v>
      </c>
      <c r="H179" t="s">
        <v>194</v>
      </c>
      <c r="I179" t="s">
        <v>1008</v>
      </c>
      <c r="J179">
        <v>7405</v>
      </c>
      <c r="M179">
        <v>178</v>
      </c>
      <c r="N179">
        <v>1016178</v>
      </c>
      <c r="P179" t="str" cm="1">
        <f t="array" ref="P179">[1]!LKnum(N179:O179,",")</f>
        <v>{1016178}</v>
      </c>
    </row>
    <row r="180" spans="5:16" x14ac:dyDescent="0.15">
      <c r="E180">
        <v>214</v>
      </c>
      <c r="F180">
        <v>3</v>
      </c>
      <c r="G180">
        <v>56</v>
      </c>
      <c r="H180" t="s">
        <v>195</v>
      </c>
      <c r="I180" t="s">
        <v>1009</v>
      </c>
      <c r="J180">
        <v>7406</v>
      </c>
      <c r="M180">
        <v>179</v>
      </c>
      <c r="N180">
        <v>1016179</v>
      </c>
      <c r="P180" t="str" cm="1">
        <f t="array" ref="P180">[1]!LKnum(N180:O180,",")</f>
        <v>{1016179}</v>
      </c>
    </row>
    <row r="181" spans="5:16" x14ac:dyDescent="0.15">
      <c r="E181">
        <v>215</v>
      </c>
      <c r="F181">
        <v>3</v>
      </c>
      <c r="G181">
        <v>57</v>
      </c>
      <c r="H181" t="s">
        <v>196</v>
      </c>
      <c r="I181" t="s">
        <v>1010</v>
      </c>
      <c r="J181">
        <v>7407</v>
      </c>
      <c r="M181">
        <v>180</v>
      </c>
      <c r="N181">
        <v>1016180</v>
      </c>
      <c r="P181" t="str" cm="1">
        <f t="array" ref="P181">[1]!LKnum(N181:O181,",")</f>
        <v>{1016180}</v>
      </c>
    </row>
    <row r="182" spans="5:16" x14ac:dyDescent="0.15">
      <c r="E182">
        <v>216</v>
      </c>
      <c r="F182">
        <v>3</v>
      </c>
      <c r="G182">
        <v>58</v>
      </c>
      <c r="H182" t="s">
        <v>197</v>
      </c>
      <c r="I182" t="s">
        <v>1011</v>
      </c>
      <c r="J182">
        <v>7408</v>
      </c>
      <c r="M182">
        <v>181</v>
      </c>
      <c r="N182">
        <v>1016181</v>
      </c>
      <c r="P182" t="str" cm="1">
        <f t="array" ref="P182">[1]!LKnum(N182:O182,",")</f>
        <v>{1016181}</v>
      </c>
    </row>
    <row r="183" spans="5:16" x14ac:dyDescent="0.15">
      <c r="E183">
        <v>217</v>
      </c>
      <c r="F183">
        <v>3</v>
      </c>
      <c r="G183">
        <v>59</v>
      </c>
      <c r="H183" t="s">
        <v>198</v>
      </c>
      <c r="I183" t="s">
        <v>1012</v>
      </c>
      <c r="J183">
        <v>7409</v>
      </c>
      <c r="M183">
        <v>182</v>
      </c>
      <c r="N183">
        <v>1016182</v>
      </c>
      <c r="P183" t="str" cm="1">
        <f t="array" ref="P183">[1]!LKnum(N183:O183,",")</f>
        <v>{1016182}</v>
      </c>
    </row>
    <row r="184" spans="5:16" x14ac:dyDescent="0.15">
      <c r="E184">
        <v>218</v>
      </c>
      <c r="F184">
        <v>3</v>
      </c>
      <c r="G184">
        <v>60</v>
      </c>
      <c r="H184" t="s">
        <v>199</v>
      </c>
      <c r="I184" t="s">
        <v>1013</v>
      </c>
      <c r="J184">
        <v>7410</v>
      </c>
      <c r="M184">
        <v>183</v>
      </c>
      <c r="N184">
        <v>1016183</v>
      </c>
      <c r="P184" t="str" cm="1">
        <f t="array" ref="P184">[1]!LKnum(N184:O184,",")</f>
        <v>{1016183}</v>
      </c>
    </row>
    <row r="185" spans="5:16" x14ac:dyDescent="0.15">
      <c r="E185">
        <v>219</v>
      </c>
      <c r="F185">
        <v>3</v>
      </c>
      <c r="G185">
        <v>61</v>
      </c>
      <c r="H185" t="s">
        <v>200</v>
      </c>
      <c r="I185" t="s">
        <v>1014</v>
      </c>
      <c r="J185">
        <v>7411</v>
      </c>
      <c r="M185">
        <v>184</v>
      </c>
      <c r="N185">
        <v>1016184</v>
      </c>
      <c r="P185" t="str" cm="1">
        <f t="array" ref="P185">[1]!LKnum(N185:O185,",")</f>
        <v>{1016184}</v>
      </c>
    </row>
    <row r="186" spans="5:16" x14ac:dyDescent="0.15">
      <c r="E186">
        <v>220</v>
      </c>
      <c r="F186">
        <v>3</v>
      </c>
      <c r="G186">
        <v>62</v>
      </c>
      <c r="H186" t="s">
        <v>201</v>
      </c>
      <c r="I186" t="s">
        <v>1015</v>
      </c>
      <c r="J186">
        <v>7412</v>
      </c>
      <c r="M186">
        <v>185</v>
      </c>
      <c r="N186">
        <v>1016185</v>
      </c>
      <c r="P186" t="str" cm="1">
        <f t="array" ref="P186">[1]!LKnum(N186:O186,",")</f>
        <v>{1016185}</v>
      </c>
    </row>
    <row r="187" spans="5:16" x14ac:dyDescent="0.15">
      <c r="E187">
        <v>221</v>
      </c>
      <c r="F187">
        <v>3</v>
      </c>
      <c r="G187">
        <v>63</v>
      </c>
      <c r="H187" t="s">
        <v>202</v>
      </c>
      <c r="I187" t="s">
        <v>1016</v>
      </c>
      <c r="J187">
        <v>7413</v>
      </c>
      <c r="M187">
        <v>186</v>
      </c>
      <c r="N187">
        <v>1016186</v>
      </c>
      <c r="P187" t="str" cm="1">
        <f t="array" ref="P187">[1]!LKnum(N187:O187,",")</f>
        <v>{1016186}</v>
      </c>
    </row>
    <row r="188" spans="5:16" x14ac:dyDescent="0.15">
      <c r="E188">
        <v>222</v>
      </c>
      <c r="F188">
        <v>3</v>
      </c>
      <c r="G188">
        <v>64</v>
      </c>
      <c r="H188" t="s">
        <v>203</v>
      </c>
      <c r="I188" t="s">
        <v>1017</v>
      </c>
      <c r="J188">
        <v>7414</v>
      </c>
      <c r="M188">
        <v>187</v>
      </c>
      <c r="N188">
        <v>1016187</v>
      </c>
      <c r="P188" t="str" cm="1">
        <f t="array" ref="P188">[1]!LKnum(N188:O188,",")</f>
        <v>{1016187}</v>
      </c>
    </row>
    <row r="189" spans="5:16" x14ac:dyDescent="0.15">
      <c r="E189">
        <v>223</v>
      </c>
      <c r="F189">
        <v>3</v>
      </c>
      <c r="G189">
        <v>65</v>
      </c>
      <c r="H189" t="s">
        <v>204</v>
      </c>
      <c r="I189" t="s">
        <v>1018</v>
      </c>
      <c r="J189">
        <v>7415</v>
      </c>
      <c r="M189">
        <v>188</v>
      </c>
      <c r="N189">
        <v>1016188</v>
      </c>
      <c r="P189" t="str" cm="1">
        <f t="array" ref="P189">[1]!LKnum(N189:O189,",")</f>
        <v>{1016188}</v>
      </c>
    </row>
    <row r="190" spans="5:16" x14ac:dyDescent="0.15">
      <c r="E190">
        <v>224</v>
      </c>
      <c r="F190">
        <v>3</v>
      </c>
      <c r="G190">
        <v>66</v>
      </c>
      <c r="H190" t="s">
        <v>205</v>
      </c>
      <c r="I190" t="s">
        <v>1019</v>
      </c>
      <c r="J190">
        <v>7416</v>
      </c>
      <c r="M190">
        <v>189</v>
      </c>
      <c r="N190">
        <v>1016189</v>
      </c>
      <c r="P190" t="str" cm="1">
        <f t="array" ref="P190">[1]!LKnum(N190:O190,",")</f>
        <v>{1016189}</v>
      </c>
    </row>
    <row r="191" spans="5:16" x14ac:dyDescent="0.15">
      <c r="E191">
        <v>225</v>
      </c>
      <c r="F191">
        <v>3</v>
      </c>
      <c r="G191">
        <v>67</v>
      </c>
      <c r="H191" t="s">
        <v>206</v>
      </c>
      <c r="I191" t="s">
        <v>1020</v>
      </c>
      <c r="J191">
        <v>7417</v>
      </c>
      <c r="M191">
        <v>190</v>
      </c>
      <c r="N191">
        <v>1016190</v>
      </c>
      <c r="P191" t="str" cm="1">
        <f t="array" ref="P191">[1]!LKnum(N191:O191,",")</f>
        <v>{1016190}</v>
      </c>
    </row>
    <row r="192" spans="5:16" x14ac:dyDescent="0.15">
      <c r="E192">
        <v>226</v>
      </c>
      <c r="F192">
        <v>3</v>
      </c>
      <c r="G192">
        <v>68</v>
      </c>
      <c r="H192" t="s">
        <v>207</v>
      </c>
      <c r="I192" t="s">
        <v>1021</v>
      </c>
      <c r="J192">
        <v>7418</v>
      </c>
      <c r="M192">
        <v>191</v>
      </c>
      <c r="N192">
        <v>1016191</v>
      </c>
      <c r="P192" t="str" cm="1">
        <f t="array" ref="P192">[1]!LKnum(N192:O192,",")</f>
        <v>{1016191}</v>
      </c>
    </row>
    <row r="193" spans="5:16" x14ac:dyDescent="0.15">
      <c r="E193">
        <v>227</v>
      </c>
      <c r="F193">
        <v>3</v>
      </c>
      <c r="G193">
        <v>69</v>
      </c>
      <c r="H193" t="s">
        <v>208</v>
      </c>
      <c r="I193" t="s">
        <v>1022</v>
      </c>
      <c r="J193">
        <v>7419</v>
      </c>
      <c r="M193">
        <v>192</v>
      </c>
      <c r="N193">
        <v>1016192</v>
      </c>
      <c r="P193" t="str" cm="1">
        <f t="array" ref="P193">[1]!LKnum(N193:O193,",")</f>
        <v>{1016192}</v>
      </c>
    </row>
    <row r="194" spans="5:16" x14ac:dyDescent="0.15">
      <c r="E194">
        <v>228</v>
      </c>
      <c r="F194">
        <v>3</v>
      </c>
      <c r="G194">
        <v>70</v>
      </c>
      <c r="H194" t="s">
        <v>1378</v>
      </c>
      <c r="I194" t="s">
        <v>1023</v>
      </c>
      <c r="J194">
        <v>7420</v>
      </c>
      <c r="M194">
        <v>193</v>
      </c>
      <c r="N194">
        <v>1016193</v>
      </c>
      <c r="P194" t="str" cm="1">
        <f t="array" ref="P194">[1]!LKnum(N194:O194,",")</f>
        <v>{1016193}</v>
      </c>
    </row>
    <row r="195" spans="5:16" x14ac:dyDescent="0.15">
      <c r="M195">
        <v>194</v>
      </c>
      <c r="N195">
        <v>1016194</v>
      </c>
      <c r="P195" t="str" cm="1">
        <f t="array" ref="P195">[1]!LKnum(N195:O195,",")</f>
        <v>{1016194}</v>
      </c>
    </row>
    <row r="196" spans="5:16" x14ac:dyDescent="0.15">
      <c r="M196">
        <v>195</v>
      </c>
      <c r="N196">
        <v>1016195</v>
      </c>
      <c r="P196" t="str" cm="1">
        <f t="array" ref="P196">[1]!LKnum(N196:O196,",")</f>
        <v>{1016195}</v>
      </c>
    </row>
    <row r="197" spans="5:16" x14ac:dyDescent="0.15">
      <c r="M197">
        <v>196</v>
      </c>
      <c r="N197">
        <v>1016196</v>
      </c>
      <c r="P197" t="str" cm="1">
        <f t="array" ref="P197">[1]!LKnum(N197:O197,",")</f>
        <v>{1016196}</v>
      </c>
    </row>
    <row r="198" spans="5:16" x14ac:dyDescent="0.15">
      <c r="M198">
        <v>197</v>
      </c>
      <c r="N198">
        <v>1016197</v>
      </c>
      <c r="P198" t="str" cm="1">
        <f t="array" ref="P198">[1]!LKnum(N198:O198,",")</f>
        <v>{1016197}</v>
      </c>
    </row>
    <row r="199" spans="5:16" x14ac:dyDescent="0.15">
      <c r="M199">
        <v>198</v>
      </c>
      <c r="N199">
        <v>1016198</v>
      </c>
      <c r="P199" t="str" cm="1">
        <f t="array" ref="P199">[1]!LKnum(N199:O199,",")</f>
        <v>{1016198}</v>
      </c>
    </row>
    <row r="200" spans="5:16" x14ac:dyDescent="0.15">
      <c r="M200">
        <v>199</v>
      </c>
      <c r="N200">
        <v>1016199</v>
      </c>
      <c r="P200" t="str" cm="1">
        <f t="array" ref="P200">[1]!LKnum(N200:O200,",")</f>
        <v>{1016199}</v>
      </c>
    </row>
    <row r="201" spans="5:16" x14ac:dyDescent="0.15">
      <c r="M201">
        <v>200</v>
      </c>
      <c r="N201">
        <v>1016200</v>
      </c>
      <c r="P201" t="str" cm="1">
        <f t="array" ref="P201">[1]!LKnum(N201:O201,",")</f>
        <v>{1016200}</v>
      </c>
    </row>
    <row r="202" spans="5:16" x14ac:dyDescent="0.15">
      <c r="M202">
        <v>201</v>
      </c>
      <c r="N202">
        <v>1016201</v>
      </c>
      <c r="P202" t="str" cm="1">
        <f t="array" ref="P202">[1]!LKnum(N202:O202,",")</f>
        <v>{1016201}</v>
      </c>
    </row>
    <row r="203" spans="5:16" x14ac:dyDescent="0.15">
      <c r="M203">
        <v>202</v>
      </c>
      <c r="N203">
        <v>1016202</v>
      </c>
      <c r="P203" t="str" cm="1">
        <f t="array" ref="P203">[1]!LKnum(N203:O203,",")</f>
        <v>{1016202}</v>
      </c>
    </row>
    <row r="204" spans="5:16" x14ac:dyDescent="0.15">
      <c r="M204">
        <v>203</v>
      </c>
      <c r="N204">
        <v>1016203</v>
      </c>
      <c r="P204" t="str" cm="1">
        <f t="array" ref="P204">[1]!LKnum(N204:O204,",")</f>
        <v>{1016203}</v>
      </c>
    </row>
    <row r="205" spans="5:16" x14ac:dyDescent="0.15">
      <c r="M205">
        <v>204</v>
      </c>
      <c r="N205">
        <v>1016204</v>
      </c>
      <c r="P205" t="str" cm="1">
        <f t="array" ref="P205">[1]!LKnum(N205:O205,",")</f>
        <v>{1016204}</v>
      </c>
    </row>
    <row r="206" spans="5:16" x14ac:dyDescent="0.15">
      <c r="M206">
        <v>205</v>
      </c>
      <c r="N206">
        <v>1016205</v>
      </c>
      <c r="P206" t="str" cm="1">
        <f t="array" ref="P206">[1]!LKnum(N206:O206,",")</f>
        <v>{1016205}</v>
      </c>
    </row>
    <row r="207" spans="5:16" x14ac:dyDescent="0.15">
      <c r="M207">
        <v>206</v>
      </c>
      <c r="N207">
        <v>1016206</v>
      </c>
      <c r="P207" t="str" cm="1">
        <f t="array" ref="P207">[1]!LKnum(N207:O207,",")</f>
        <v>{1016206}</v>
      </c>
    </row>
    <row r="208" spans="5:16" x14ac:dyDescent="0.15">
      <c r="M208">
        <v>207</v>
      </c>
      <c r="N208">
        <v>1016207</v>
      </c>
      <c r="P208" t="str" cm="1">
        <f t="array" ref="P208">[1]!LKnum(N208:O208,",")</f>
        <v>{1016207}</v>
      </c>
    </row>
    <row r="209" spans="13:16" x14ac:dyDescent="0.15">
      <c r="M209">
        <v>208</v>
      </c>
      <c r="N209">
        <v>1016208</v>
      </c>
      <c r="P209" t="str" cm="1">
        <f t="array" ref="P209">[1]!LKnum(N209:O209,",")</f>
        <v>{1016208}</v>
      </c>
    </row>
    <row r="210" spans="13:16" x14ac:dyDescent="0.15">
      <c r="M210">
        <v>209</v>
      </c>
      <c r="N210">
        <v>1016209</v>
      </c>
      <c r="P210" t="str" cm="1">
        <f t="array" ref="P210">[1]!LKnum(N210:O210,",")</f>
        <v>{1016209}</v>
      </c>
    </row>
    <row r="211" spans="13:16" x14ac:dyDescent="0.15">
      <c r="M211">
        <v>210</v>
      </c>
      <c r="N211">
        <v>1016210</v>
      </c>
      <c r="P211" t="str" cm="1">
        <f t="array" ref="P211">[1]!LKnum(N211:O211,",")</f>
        <v>{1016210}</v>
      </c>
    </row>
    <row r="212" spans="13:16" x14ac:dyDescent="0.15">
      <c r="M212">
        <v>211</v>
      </c>
      <c r="N212">
        <v>1016211</v>
      </c>
      <c r="O212">
        <v>3000002</v>
      </c>
      <c r="P212" t="str" cm="1">
        <f t="array" ref="P212">[1]!LKnum(N212:O212,",")</f>
        <v>{1016211,3000002}</v>
      </c>
    </row>
    <row r="213" spans="13:16" x14ac:dyDescent="0.15">
      <c r="M213">
        <v>212</v>
      </c>
      <c r="N213">
        <v>1016212</v>
      </c>
      <c r="O213">
        <v>3000005</v>
      </c>
      <c r="P213" t="str" cm="1">
        <f t="array" ref="P213">[1]!LKnum(N213:O213,",")</f>
        <v>{1016212,3000005}</v>
      </c>
    </row>
    <row r="214" spans="13:16" x14ac:dyDescent="0.15">
      <c r="M214">
        <v>213</v>
      </c>
      <c r="N214">
        <v>1016213</v>
      </c>
      <c r="O214">
        <v>3000008</v>
      </c>
      <c r="P214" t="str" cm="1">
        <f t="array" ref="P214">[1]!LKnum(N214:O214,",")</f>
        <v>{1016213,3000008}</v>
      </c>
    </row>
    <row r="215" spans="13:16" x14ac:dyDescent="0.15">
      <c r="M215">
        <v>214</v>
      </c>
      <c r="N215">
        <v>1016214</v>
      </c>
      <c r="O215">
        <v>3000014</v>
      </c>
      <c r="P215" t="str" cm="1">
        <f t="array" ref="P215">[1]!LKnum(N215:O215,",")</f>
        <v>{1016214,3000014}</v>
      </c>
    </row>
    <row r="216" spans="13:16" x14ac:dyDescent="0.15">
      <c r="M216">
        <v>215</v>
      </c>
      <c r="N216">
        <v>1016215</v>
      </c>
      <c r="O216">
        <v>3000017</v>
      </c>
      <c r="P216" t="str" cm="1">
        <f t="array" ref="P216">[1]!LKnum(N216:O216,",")</f>
        <v>{1016215,3000017}</v>
      </c>
    </row>
    <row r="217" spans="13:16" x14ac:dyDescent="0.15">
      <c r="M217">
        <v>216</v>
      </c>
      <c r="N217">
        <v>1016216</v>
      </c>
      <c r="O217">
        <v>3000023</v>
      </c>
      <c r="P217" t="str" cm="1">
        <f t="array" ref="P217">[1]!LKnum(N217:O217,",")</f>
        <v>{1016216,3000023}</v>
      </c>
    </row>
    <row r="218" spans="13:16" x14ac:dyDescent="0.15">
      <c r="M218">
        <v>217</v>
      </c>
      <c r="N218">
        <v>1016217</v>
      </c>
      <c r="O218">
        <v>3000029</v>
      </c>
      <c r="P218" t="str" cm="1">
        <f t="array" ref="P218">[1]!LKnum(N218:O218,",")</f>
        <v>{1016217,3000029}</v>
      </c>
    </row>
    <row r="219" spans="13:16" x14ac:dyDescent="0.15">
      <c r="M219">
        <v>218</v>
      </c>
      <c r="N219">
        <v>1016218</v>
      </c>
      <c r="O219">
        <v>3000032</v>
      </c>
      <c r="P219" t="str" cm="1">
        <f t="array" ref="P219">[1]!LKnum(N219:O219,",")</f>
        <v>{1016218,3000032}</v>
      </c>
    </row>
    <row r="220" spans="13:16" x14ac:dyDescent="0.15">
      <c r="M220">
        <v>219</v>
      </c>
      <c r="N220">
        <v>1016219</v>
      </c>
      <c r="O220">
        <v>3000035</v>
      </c>
      <c r="P220" t="str" cm="1">
        <f t="array" ref="P220">[1]!LKnum(N220:O220,",")</f>
        <v>{1016219,3000035}</v>
      </c>
    </row>
    <row r="221" spans="13:16" x14ac:dyDescent="0.15">
      <c r="M221">
        <v>220</v>
      </c>
      <c r="N221">
        <v>1016220</v>
      </c>
      <c r="O221">
        <v>3000038</v>
      </c>
      <c r="P221" t="str" cm="1">
        <f t="array" ref="P221">[1]!LKnum(N221:O221,",")</f>
        <v>{1016220,3000038}</v>
      </c>
    </row>
    <row r="222" spans="13:16" x14ac:dyDescent="0.15">
      <c r="M222">
        <v>221</v>
      </c>
      <c r="N222">
        <v>1016221</v>
      </c>
      <c r="O222">
        <v>3000041</v>
      </c>
      <c r="P222" t="str" cm="1">
        <f t="array" ref="P222">[1]!LKnum(N222:O222,",")</f>
        <v>{1016221,3000041}</v>
      </c>
    </row>
    <row r="223" spans="13:16" x14ac:dyDescent="0.15">
      <c r="M223">
        <v>222</v>
      </c>
      <c r="N223">
        <v>1016222</v>
      </c>
      <c r="O223">
        <v>3000044</v>
      </c>
      <c r="P223" t="str" cm="1">
        <f t="array" ref="P223">[1]!LKnum(N223:O223,",")</f>
        <v>{1016222,3000044}</v>
      </c>
    </row>
    <row r="224" spans="13:16" x14ac:dyDescent="0.15">
      <c r="M224">
        <v>223</v>
      </c>
      <c r="N224">
        <v>1016223</v>
      </c>
      <c r="O224">
        <v>3000047</v>
      </c>
      <c r="P224" t="str" cm="1">
        <f t="array" ref="P224">[1]!LKnum(N224:O224,",")</f>
        <v>{1016223,3000047}</v>
      </c>
    </row>
    <row r="225" spans="13:16" x14ac:dyDescent="0.15">
      <c r="M225">
        <v>224</v>
      </c>
      <c r="N225">
        <v>1016224</v>
      </c>
      <c r="O225">
        <v>3000050</v>
      </c>
      <c r="P225" t="str" cm="1">
        <f t="array" ref="P225">[1]!LKnum(N225:O225,",")</f>
        <v>{1016224,3000050}</v>
      </c>
    </row>
    <row r="226" spans="13:16" x14ac:dyDescent="0.15">
      <c r="M226">
        <v>225</v>
      </c>
      <c r="N226">
        <v>1016225</v>
      </c>
      <c r="O226">
        <v>3000053</v>
      </c>
      <c r="P226" t="str" cm="1">
        <f t="array" ref="P226">[1]!LKnum(N226:O226,",")</f>
        <v>{1016225,3000053}</v>
      </c>
    </row>
    <row r="227" spans="13:16" x14ac:dyDescent="0.15">
      <c r="M227">
        <v>226</v>
      </c>
      <c r="N227">
        <v>1016226</v>
      </c>
      <c r="O227">
        <v>3000056</v>
      </c>
      <c r="P227" t="str" cm="1">
        <f t="array" ref="P227">[1]!LKnum(N227:O227,",")</f>
        <v>{1016226,3000056}</v>
      </c>
    </row>
    <row r="228" spans="13:16" x14ac:dyDescent="0.15">
      <c r="M228">
        <v>227</v>
      </c>
      <c r="N228">
        <v>1016227</v>
      </c>
      <c r="O228">
        <v>3000059</v>
      </c>
      <c r="P228" t="str" cm="1">
        <f t="array" ref="P228">[1]!LKnum(N228:O228,",")</f>
        <v>{1016227,3000059}</v>
      </c>
    </row>
    <row r="229" spans="13:16" x14ac:dyDescent="0.15">
      <c r="M229">
        <v>228</v>
      </c>
      <c r="N229">
        <v>1016228</v>
      </c>
      <c r="O229">
        <v>3000062</v>
      </c>
      <c r="P229" t="str" cm="1">
        <f t="array" ref="P229">[1]!LKnum(N229:O229,",")</f>
        <v>{1016228,3000062}</v>
      </c>
    </row>
    <row r="230" spans="13:16" x14ac:dyDescent="0.15">
      <c r="M230">
        <v>229</v>
      </c>
      <c r="N230">
        <v>1016229</v>
      </c>
      <c r="O230">
        <v>3000065</v>
      </c>
      <c r="P230" t="str" cm="1">
        <f t="array" ref="P230">[1]!LKnum(N230:O230,",")</f>
        <v>{1016229,3000065}</v>
      </c>
    </row>
    <row r="231" spans="13:16" x14ac:dyDescent="0.15">
      <c r="M231">
        <v>230</v>
      </c>
      <c r="N231">
        <v>1016230</v>
      </c>
      <c r="O231">
        <v>3000068</v>
      </c>
      <c r="P231" t="str" cm="1">
        <f t="array" ref="P231">[1]!LKnum(N231:O231,",")</f>
        <v>{1016230,3000068}</v>
      </c>
    </row>
    <row r="232" spans="13:16" x14ac:dyDescent="0.15">
      <c r="M232">
        <v>231</v>
      </c>
      <c r="N232">
        <v>1016231</v>
      </c>
      <c r="O232">
        <v>3000071</v>
      </c>
      <c r="P232" t="str" cm="1">
        <f t="array" ref="P232">[1]!LKnum(N232:O232,",")</f>
        <v>{1016231,3000071}</v>
      </c>
    </row>
    <row r="233" spans="13:16" x14ac:dyDescent="0.15">
      <c r="M233">
        <v>232</v>
      </c>
      <c r="N233">
        <v>1016232</v>
      </c>
      <c r="O233">
        <v>3000074</v>
      </c>
      <c r="P233" t="str" cm="1">
        <f t="array" ref="P233">[1]!LKnum(N233:O233,",")</f>
        <v>{1016232,3000074}</v>
      </c>
    </row>
    <row r="234" spans="13:16" x14ac:dyDescent="0.15">
      <c r="M234">
        <v>233</v>
      </c>
      <c r="N234">
        <v>1016233</v>
      </c>
      <c r="O234">
        <v>3000077</v>
      </c>
      <c r="P234" t="str" cm="1">
        <f t="array" ref="P234">[1]!LKnum(N234:O234,",")</f>
        <v>{1016233,3000077}</v>
      </c>
    </row>
    <row r="235" spans="13:16" x14ac:dyDescent="0.15">
      <c r="M235">
        <v>234</v>
      </c>
      <c r="N235">
        <v>1016234</v>
      </c>
      <c r="P235" t="str" cm="1">
        <f t="array" ref="P235">[1]!LKnum(N235:O235,",")</f>
        <v>{1016234}</v>
      </c>
    </row>
    <row r="236" spans="13:16" x14ac:dyDescent="0.15">
      <c r="M236">
        <v>235</v>
      </c>
      <c r="N236">
        <v>1016235</v>
      </c>
      <c r="P236" t="str" cm="1">
        <f t="array" ref="P236">[1]!LKnum(N236:O236,",")</f>
        <v>{1016235}</v>
      </c>
    </row>
    <row r="237" spans="13:16" x14ac:dyDescent="0.15">
      <c r="M237">
        <v>236</v>
      </c>
      <c r="N237">
        <v>1016236</v>
      </c>
      <c r="P237" t="str" cm="1">
        <f t="array" ref="P237">[1]!LKnum(N237:O237,",")</f>
        <v>{1016236}</v>
      </c>
    </row>
    <row r="238" spans="13:16" x14ac:dyDescent="0.15">
      <c r="M238">
        <v>237</v>
      </c>
      <c r="N238">
        <v>1016237</v>
      </c>
      <c r="P238" t="str" cm="1">
        <f t="array" ref="P238">[1]!LKnum(N238:O238,",")</f>
        <v>{1016237}</v>
      </c>
    </row>
    <row r="239" spans="13:16" x14ac:dyDescent="0.15">
      <c r="M239">
        <v>238</v>
      </c>
      <c r="N239">
        <v>1016238</v>
      </c>
      <c r="P239" t="str" cm="1">
        <f t="array" ref="P239">[1]!LKnum(N239:O239,",")</f>
        <v>{1016238}</v>
      </c>
    </row>
    <row r="240" spans="13:16" x14ac:dyDescent="0.15">
      <c r="M240">
        <v>239</v>
      </c>
      <c r="N240">
        <v>1016239</v>
      </c>
      <c r="P240" t="str" cm="1">
        <f t="array" ref="P240">[1]!LKnum(N240:O240,",")</f>
        <v>{1016239}</v>
      </c>
    </row>
    <row r="241" spans="13:16" x14ac:dyDescent="0.15">
      <c r="M241">
        <v>240</v>
      </c>
      <c r="N241">
        <v>1016240</v>
      </c>
      <c r="P241" t="str" cm="1">
        <f t="array" ref="P241">[1]!LKnum(N241:O241,",")</f>
        <v>{1016240}</v>
      </c>
    </row>
    <row r="242" spans="13:16" x14ac:dyDescent="0.15">
      <c r="M242">
        <v>241</v>
      </c>
      <c r="N242">
        <v>1016241</v>
      </c>
      <c r="P242" t="str" cm="1">
        <f t="array" ref="P242">[1]!LKnum(N242:O242,",")</f>
        <v>{1016241}</v>
      </c>
    </row>
    <row r="243" spans="13:16" x14ac:dyDescent="0.15">
      <c r="M243">
        <v>242</v>
      </c>
      <c r="N243">
        <v>1016242</v>
      </c>
      <c r="P243" t="str" cm="1">
        <f t="array" ref="P243">[1]!LKnum(N243:O243,",")</f>
        <v>{1016242}</v>
      </c>
    </row>
    <row r="244" spans="13:16" x14ac:dyDescent="0.15">
      <c r="M244">
        <v>243</v>
      </c>
      <c r="N244">
        <v>1016243</v>
      </c>
      <c r="P244" t="str" cm="1">
        <f t="array" ref="P244">[1]!LKnum(N244:O244,",")</f>
        <v>{1016243}</v>
      </c>
    </row>
    <row r="245" spans="13:16" x14ac:dyDescent="0.15">
      <c r="M245">
        <v>244</v>
      </c>
      <c r="N245">
        <v>1016244</v>
      </c>
      <c r="P245" t="str" cm="1">
        <f t="array" ref="P245">[1]!LKnum(N245:O245,",")</f>
        <v>{1016244}</v>
      </c>
    </row>
    <row r="246" spans="13:16" x14ac:dyDescent="0.15">
      <c r="M246">
        <v>245</v>
      </c>
      <c r="N246">
        <v>1016245</v>
      </c>
      <c r="P246" t="str" cm="1">
        <f t="array" ref="P246">[1]!LKnum(N246:O246,",")</f>
        <v>{1016245}</v>
      </c>
    </row>
    <row r="247" spans="13:16" x14ac:dyDescent="0.15">
      <c r="M247">
        <v>246</v>
      </c>
      <c r="N247">
        <v>1016246</v>
      </c>
      <c r="P247" t="str" cm="1">
        <f t="array" ref="P247">[1]!LKnum(N247:O247,",")</f>
        <v>{1016246}</v>
      </c>
    </row>
    <row r="248" spans="13:16" x14ac:dyDescent="0.15">
      <c r="M248">
        <v>247</v>
      </c>
      <c r="N248">
        <v>1016247</v>
      </c>
      <c r="P248" t="str" cm="1">
        <f t="array" ref="P248">[1]!LKnum(N248:O248,",")</f>
        <v>{1016247}</v>
      </c>
    </row>
    <row r="249" spans="13:16" x14ac:dyDescent="0.15">
      <c r="M249">
        <v>248</v>
      </c>
      <c r="N249">
        <v>1016248</v>
      </c>
      <c r="P249" t="str" cm="1">
        <f t="array" ref="P249">[1]!LKnum(N249:O249,",")</f>
        <v>{1016248}</v>
      </c>
    </row>
    <row r="250" spans="13:16" x14ac:dyDescent="0.15">
      <c r="M250">
        <v>249</v>
      </c>
      <c r="N250">
        <v>1016249</v>
      </c>
      <c r="P250" t="str" cm="1">
        <f t="array" ref="P250">[1]!LKnum(N250:O250,",")</f>
        <v>{1016249}</v>
      </c>
    </row>
    <row r="251" spans="13:16" x14ac:dyDescent="0.15">
      <c r="M251">
        <v>250</v>
      </c>
      <c r="N251">
        <v>1016250</v>
      </c>
      <c r="P251" t="str" cm="1">
        <f t="array" ref="P251">[1]!LKnum(N251:O251,",")</f>
        <v>{1016250}</v>
      </c>
    </row>
    <row r="252" spans="13:16" x14ac:dyDescent="0.15">
      <c r="M252">
        <v>251</v>
      </c>
      <c r="N252">
        <v>1016251</v>
      </c>
      <c r="P252" t="str" cm="1">
        <f t="array" ref="P252">[1]!LKnum(N252:O252,",")</f>
        <v>{1016251}</v>
      </c>
    </row>
    <row r="253" spans="13:16" x14ac:dyDescent="0.15">
      <c r="M253">
        <v>252</v>
      </c>
      <c r="N253">
        <v>1016252</v>
      </c>
      <c r="P253" t="str" cm="1">
        <f t="array" ref="P253">[1]!LKnum(N253:O253,",")</f>
        <v>{1016252}</v>
      </c>
    </row>
    <row r="254" spans="13:16" x14ac:dyDescent="0.15">
      <c r="M254">
        <v>253</v>
      </c>
      <c r="N254">
        <v>1016253</v>
      </c>
      <c r="P254" t="str" cm="1">
        <f t="array" ref="P254">[1]!LKnum(N254:O254,",")</f>
        <v>{1016253}</v>
      </c>
    </row>
    <row r="255" spans="13:16" x14ac:dyDescent="0.15">
      <c r="M255">
        <v>254</v>
      </c>
      <c r="N255">
        <v>1016254</v>
      </c>
      <c r="P255" t="str" cm="1">
        <f t="array" ref="P255">[1]!LKnum(N255:O255,",")</f>
        <v>{1016254}</v>
      </c>
    </row>
    <row r="256" spans="13:16" x14ac:dyDescent="0.15">
      <c r="M256">
        <v>255</v>
      </c>
      <c r="N256">
        <v>1016255</v>
      </c>
      <c r="P256" t="str" cm="1">
        <f t="array" ref="P256">[1]!LKnum(N256:O256,",")</f>
        <v>{1016255}</v>
      </c>
    </row>
    <row r="257" spans="13:16" x14ac:dyDescent="0.15">
      <c r="M257">
        <v>256</v>
      </c>
      <c r="N257">
        <v>1016256</v>
      </c>
      <c r="P257" t="str" cm="1">
        <f t="array" ref="P257">[1]!LKnum(N257:O257,",")</f>
        <v>{1016256}</v>
      </c>
    </row>
    <row r="258" spans="13:16" x14ac:dyDescent="0.15">
      <c r="M258">
        <v>257</v>
      </c>
      <c r="N258">
        <v>1016257</v>
      </c>
      <c r="P258" t="str" cm="1">
        <f t="array" ref="P258">[1]!LKnum(N258:O258,",")</f>
        <v>{1016257}</v>
      </c>
    </row>
    <row r="259" spans="13:16" x14ac:dyDescent="0.15">
      <c r="M259">
        <v>258</v>
      </c>
      <c r="N259">
        <v>1016258</v>
      </c>
      <c r="P259" t="str" cm="1">
        <f t="array" ref="P259">[1]!LKnum(N259:O259,",")</f>
        <v>{1016258}</v>
      </c>
    </row>
    <row r="260" spans="13:16" x14ac:dyDescent="0.15">
      <c r="M260">
        <v>259</v>
      </c>
      <c r="N260">
        <v>1016259</v>
      </c>
      <c r="P260" t="str" cm="1">
        <f t="array" ref="P260">[1]!LKnum(N260:O260,",")</f>
        <v>{1016259}</v>
      </c>
    </row>
    <row r="261" spans="13:16" x14ac:dyDescent="0.15">
      <c r="M261">
        <v>260</v>
      </c>
      <c r="N261">
        <v>1016260</v>
      </c>
      <c r="P261" t="str" cm="1">
        <f t="array" ref="P261">[1]!LKnum(N261:O261,",")</f>
        <v>{1016260}</v>
      </c>
    </row>
    <row r="262" spans="13:16" x14ac:dyDescent="0.15">
      <c r="M262">
        <v>261</v>
      </c>
      <c r="N262">
        <v>1016261</v>
      </c>
      <c r="P262" t="str" cm="1">
        <f t="array" ref="P262">[1]!LKnum(N262:O262,",")</f>
        <v>{1016261}</v>
      </c>
    </row>
    <row r="263" spans="13:16" x14ac:dyDescent="0.15">
      <c r="M263">
        <v>262</v>
      </c>
      <c r="N263">
        <v>1016262</v>
      </c>
      <c r="P263" t="str" cm="1">
        <f t="array" ref="P263">[1]!LKnum(N263:O263,",")</f>
        <v>{1016262}</v>
      </c>
    </row>
    <row r="264" spans="13:16" x14ac:dyDescent="0.15">
      <c r="M264">
        <v>263</v>
      </c>
      <c r="N264">
        <v>1016263</v>
      </c>
      <c r="P264" t="str" cm="1">
        <f t="array" ref="P264">[1]!LKnum(N264:O264,",")</f>
        <v>{1016263}</v>
      </c>
    </row>
    <row r="265" spans="13:16" x14ac:dyDescent="0.15">
      <c r="M265">
        <v>264</v>
      </c>
      <c r="N265">
        <v>1016264</v>
      </c>
      <c r="P265" t="str" cm="1">
        <f t="array" ref="P265">[1]!LKnum(N265:O265,",")</f>
        <v>{1016264}</v>
      </c>
    </row>
    <row r="266" spans="13:16" x14ac:dyDescent="0.15">
      <c r="M266">
        <v>265</v>
      </c>
      <c r="N266">
        <v>1016265</v>
      </c>
      <c r="P266" t="str" cm="1">
        <f t="array" ref="P266">[1]!LKnum(N266:O266,",")</f>
        <v>{1016265}</v>
      </c>
    </row>
    <row r="267" spans="13:16" x14ac:dyDescent="0.15">
      <c r="M267">
        <v>266</v>
      </c>
      <c r="N267">
        <v>1016266</v>
      </c>
      <c r="P267" t="str" cm="1">
        <f t="array" ref="P267">[1]!LKnum(N267:O267,",")</f>
        <v>{1016266}</v>
      </c>
    </row>
    <row r="268" spans="13:16" x14ac:dyDescent="0.15">
      <c r="M268">
        <v>267</v>
      </c>
      <c r="N268">
        <v>1016267</v>
      </c>
      <c r="P268" t="str" cm="1">
        <f t="array" ref="P268">[1]!LKnum(N268:O268,",")</f>
        <v>{1016267}</v>
      </c>
    </row>
    <row r="269" spans="13:16" x14ac:dyDescent="0.15">
      <c r="M269">
        <v>268</v>
      </c>
      <c r="N269">
        <v>1016268</v>
      </c>
      <c r="P269" t="str" cm="1">
        <f t="array" ref="P269">[1]!LKnum(N269:O269,",")</f>
        <v>{1016268}</v>
      </c>
    </row>
    <row r="270" spans="13:16" x14ac:dyDescent="0.15">
      <c r="M270">
        <v>269</v>
      </c>
      <c r="N270">
        <v>1016269</v>
      </c>
      <c r="P270" t="str" cm="1">
        <f t="array" ref="P270">[1]!LKnum(N270:O270,",")</f>
        <v>{1016269}</v>
      </c>
    </row>
    <row r="271" spans="13:16" x14ac:dyDescent="0.15">
      <c r="M271">
        <v>270</v>
      </c>
      <c r="N271">
        <v>1016270</v>
      </c>
      <c r="P271" t="str" cm="1">
        <f t="array" ref="P271">[1]!LKnum(N271:O271,",")</f>
        <v>{1016270}</v>
      </c>
    </row>
    <row r="272" spans="13:16" x14ac:dyDescent="0.15">
      <c r="M272">
        <v>271</v>
      </c>
      <c r="N272">
        <v>1016271</v>
      </c>
      <c r="P272" t="str" cm="1">
        <f t="array" ref="P272">[1]!LKnum(N272:O272,",")</f>
        <v>{1016271}</v>
      </c>
    </row>
    <row r="273" spans="13:16" x14ac:dyDescent="0.15">
      <c r="M273">
        <v>272</v>
      </c>
      <c r="N273">
        <v>1016272</v>
      </c>
      <c r="P273" t="str" cm="1">
        <f t="array" ref="P273">[1]!LKnum(N273:O273,",")</f>
        <v>{1016272}</v>
      </c>
    </row>
    <row r="274" spans="13:16" x14ac:dyDescent="0.15">
      <c r="M274">
        <v>273</v>
      </c>
      <c r="N274">
        <v>1016273</v>
      </c>
      <c r="P274" t="str" cm="1">
        <f t="array" ref="P274">[1]!LKnum(N274:O274,",")</f>
        <v>{1016273}</v>
      </c>
    </row>
    <row r="275" spans="13:16" x14ac:dyDescent="0.15">
      <c r="M275">
        <v>274</v>
      </c>
      <c r="N275">
        <v>1016274</v>
      </c>
      <c r="P275" t="str" cm="1">
        <f t="array" ref="P275">[1]!LKnum(N275:O275,",")</f>
        <v>{1016274}</v>
      </c>
    </row>
    <row r="276" spans="13:16" x14ac:dyDescent="0.15">
      <c r="M276">
        <v>275</v>
      </c>
      <c r="N276">
        <v>1016275</v>
      </c>
      <c r="P276" t="str" cm="1">
        <f t="array" ref="P276">[1]!LKnum(N276:O276,",")</f>
        <v>{1016275}</v>
      </c>
    </row>
    <row r="277" spans="13:16" x14ac:dyDescent="0.15">
      <c r="M277">
        <v>276</v>
      </c>
      <c r="N277">
        <v>1016276</v>
      </c>
      <c r="P277" t="str" cm="1">
        <f t="array" ref="P277">[1]!LKnum(N277:O277,",")</f>
        <v>{1016276}</v>
      </c>
    </row>
    <row r="278" spans="13:16" x14ac:dyDescent="0.15">
      <c r="M278">
        <v>277</v>
      </c>
      <c r="N278">
        <v>1016277</v>
      </c>
      <c r="P278" t="str" cm="1">
        <f t="array" ref="P278">[1]!LKnum(N278:O278,",")</f>
        <v>{1016277}</v>
      </c>
    </row>
    <row r="279" spans="13:16" x14ac:dyDescent="0.15">
      <c r="M279">
        <v>278</v>
      </c>
      <c r="N279">
        <v>1016278</v>
      </c>
      <c r="P279" t="str" cm="1">
        <f t="array" ref="P279">[1]!LKnum(N279:O279,",")</f>
        <v>{1016278}</v>
      </c>
    </row>
    <row r="280" spans="13:16" x14ac:dyDescent="0.15">
      <c r="M280">
        <v>279</v>
      </c>
      <c r="N280">
        <v>1016279</v>
      </c>
      <c r="P280" t="str" cm="1">
        <f t="array" ref="P280">[1]!LKnum(N280:O280,",")</f>
        <v>{1016279}</v>
      </c>
    </row>
    <row r="281" spans="13:16" x14ac:dyDescent="0.15">
      <c r="M281">
        <v>280</v>
      </c>
      <c r="N281">
        <v>1016280</v>
      </c>
      <c r="P281" t="str" cm="1">
        <f t="array" ref="P281">[1]!LKnum(N281:O281,",")</f>
        <v>{1016280}</v>
      </c>
    </row>
    <row r="282" spans="13:16" x14ac:dyDescent="0.15">
      <c r="M282">
        <v>281</v>
      </c>
      <c r="N282">
        <v>1016281</v>
      </c>
      <c r="O282">
        <v>3000003</v>
      </c>
      <c r="P282" t="str" cm="1">
        <f t="array" ref="P282">[1]!LKnum(N282:O282,",")</f>
        <v>{1016281,3000003}</v>
      </c>
    </row>
    <row r="283" spans="13:16" x14ac:dyDescent="0.15">
      <c r="M283">
        <v>282</v>
      </c>
      <c r="N283">
        <v>1016282</v>
      </c>
      <c r="O283">
        <v>3000006</v>
      </c>
      <c r="P283" t="str" cm="1">
        <f t="array" ref="P283">[1]!LKnum(N283:O283,",")</f>
        <v>{1016282,3000006}</v>
      </c>
    </row>
    <row r="284" spans="13:16" x14ac:dyDescent="0.15">
      <c r="M284">
        <v>283</v>
      </c>
      <c r="N284">
        <v>1016283</v>
      </c>
      <c r="O284">
        <v>3000009</v>
      </c>
      <c r="P284" t="str" cm="1">
        <f t="array" ref="P284">[1]!LKnum(N284:O284,",")</f>
        <v>{1016283,3000009}</v>
      </c>
    </row>
    <row r="285" spans="13:16" x14ac:dyDescent="0.15">
      <c r="M285">
        <v>284</v>
      </c>
      <c r="N285">
        <v>1016284</v>
      </c>
      <c r="O285">
        <v>3000015</v>
      </c>
      <c r="P285" t="str" cm="1">
        <f t="array" ref="P285">[1]!LKnum(N285:O285,",")</f>
        <v>{1016284,3000015}</v>
      </c>
    </row>
    <row r="286" spans="13:16" x14ac:dyDescent="0.15">
      <c r="M286">
        <v>285</v>
      </c>
      <c r="N286">
        <v>1016285</v>
      </c>
      <c r="O286">
        <v>3000018</v>
      </c>
      <c r="P286" t="str" cm="1">
        <f t="array" ref="P286">[1]!LKnum(N286:O286,",")</f>
        <v>{1016285,3000018}</v>
      </c>
    </row>
    <row r="287" spans="13:16" x14ac:dyDescent="0.15">
      <c r="M287">
        <v>286</v>
      </c>
      <c r="N287">
        <v>1016286</v>
      </c>
      <c r="O287">
        <v>3000024</v>
      </c>
      <c r="P287" t="str" cm="1">
        <f t="array" ref="P287">[1]!LKnum(N287:O287,",")</f>
        <v>{1016286,3000024}</v>
      </c>
    </row>
    <row r="288" spans="13:16" x14ac:dyDescent="0.15">
      <c r="M288">
        <v>287</v>
      </c>
      <c r="N288">
        <v>1016287</v>
      </c>
      <c r="O288">
        <v>3000030</v>
      </c>
      <c r="P288" t="str" cm="1">
        <f t="array" ref="P288">[1]!LKnum(N288:O288,",")</f>
        <v>{1016287,3000030}</v>
      </c>
    </row>
    <row r="289" spans="13:16" x14ac:dyDescent="0.15">
      <c r="M289">
        <v>288</v>
      </c>
      <c r="N289">
        <v>1016288</v>
      </c>
      <c r="O289">
        <v>3000033</v>
      </c>
      <c r="P289" t="str" cm="1">
        <f t="array" ref="P289">[1]!LKnum(N289:O289,",")</f>
        <v>{1016288,3000033}</v>
      </c>
    </row>
    <row r="290" spans="13:16" x14ac:dyDescent="0.15">
      <c r="M290">
        <v>289</v>
      </c>
      <c r="N290">
        <v>1016289</v>
      </c>
      <c r="O290">
        <v>3000036</v>
      </c>
      <c r="P290" t="str" cm="1">
        <f t="array" ref="P290">[1]!LKnum(N290:O290,",")</f>
        <v>{1016289,3000036}</v>
      </c>
    </row>
    <row r="291" spans="13:16" x14ac:dyDescent="0.15">
      <c r="M291">
        <v>290</v>
      </c>
      <c r="N291">
        <v>1016290</v>
      </c>
      <c r="O291">
        <v>3000039</v>
      </c>
      <c r="P291" t="str" cm="1">
        <f t="array" ref="P291">[1]!LKnum(N291:O291,",")</f>
        <v>{1016290,3000039}</v>
      </c>
    </row>
    <row r="292" spans="13:16" x14ac:dyDescent="0.15">
      <c r="M292">
        <v>291</v>
      </c>
      <c r="N292">
        <v>1016291</v>
      </c>
      <c r="O292">
        <v>3000042</v>
      </c>
      <c r="P292" t="str" cm="1">
        <f t="array" ref="P292">[1]!LKnum(N292:O292,",")</f>
        <v>{1016291,3000042}</v>
      </c>
    </row>
    <row r="293" spans="13:16" x14ac:dyDescent="0.15">
      <c r="M293">
        <v>292</v>
      </c>
      <c r="N293">
        <v>1016292</v>
      </c>
      <c r="O293">
        <v>3000045</v>
      </c>
      <c r="P293" t="str" cm="1">
        <f t="array" ref="P293">[1]!LKnum(N293:O293,",")</f>
        <v>{1016292,3000045}</v>
      </c>
    </row>
    <row r="294" spans="13:16" x14ac:dyDescent="0.15">
      <c r="M294">
        <v>293</v>
      </c>
      <c r="N294">
        <v>1016293</v>
      </c>
      <c r="O294">
        <v>3000048</v>
      </c>
      <c r="P294" t="str" cm="1">
        <f t="array" ref="P294">[1]!LKnum(N294:O294,",")</f>
        <v>{1016293,3000048}</v>
      </c>
    </row>
    <row r="295" spans="13:16" x14ac:dyDescent="0.15">
      <c r="M295">
        <v>294</v>
      </c>
      <c r="N295">
        <v>1016294</v>
      </c>
      <c r="O295">
        <v>3000051</v>
      </c>
      <c r="P295" t="str" cm="1">
        <f t="array" ref="P295">[1]!LKnum(N295:O295,",")</f>
        <v>{1016294,3000051}</v>
      </c>
    </row>
    <row r="296" spans="13:16" x14ac:dyDescent="0.15">
      <c r="M296">
        <v>295</v>
      </c>
      <c r="N296">
        <v>1016295</v>
      </c>
      <c r="O296">
        <v>3000054</v>
      </c>
      <c r="P296" t="str" cm="1">
        <f t="array" ref="P296">[1]!LKnum(N296:O296,",")</f>
        <v>{1016295,3000054}</v>
      </c>
    </row>
    <row r="297" spans="13:16" x14ac:dyDescent="0.15">
      <c r="M297">
        <v>296</v>
      </c>
      <c r="N297">
        <v>1016296</v>
      </c>
      <c r="O297">
        <v>3000057</v>
      </c>
      <c r="P297" t="str" cm="1">
        <f t="array" ref="P297">[1]!LKnum(N297:O297,",")</f>
        <v>{1016296,3000057}</v>
      </c>
    </row>
    <row r="298" spans="13:16" x14ac:dyDescent="0.15">
      <c r="M298">
        <v>297</v>
      </c>
      <c r="N298">
        <v>1016297</v>
      </c>
      <c r="O298">
        <v>3000060</v>
      </c>
      <c r="P298" t="str" cm="1">
        <f t="array" ref="P298">[1]!LKnum(N298:O298,",")</f>
        <v>{1016297,3000060}</v>
      </c>
    </row>
    <row r="299" spans="13:16" x14ac:dyDescent="0.15">
      <c r="M299">
        <v>298</v>
      </c>
      <c r="N299">
        <v>1016298</v>
      </c>
      <c r="O299">
        <v>3000063</v>
      </c>
      <c r="P299" t="str" cm="1">
        <f t="array" ref="P299">[1]!LKnum(N299:O299,",")</f>
        <v>{1016298,3000063}</v>
      </c>
    </row>
    <row r="300" spans="13:16" x14ac:dyDescent="0.15">
      <c r="M300">
        <v>299</v>
      </c>
      <c r="N300">
        <v>1016299</v>
      </c>
      <c r="O300">
        <v>3000066</v>
      </c>
      <c r="P300" t="str" cm="1">
        <f t="array" ref="P300">[1]!LKnum(N300:O300,",")</f>
        <v>{1016299,3000066}</v>
      </c>
    </row>
    <row r="301" spans="13:16" x14ac:dyDescent="0.15">
      <c r="M301">
        <v>300</v>
      </c>
      <c r="N301">
        <v>1016300</v>
      </c>
      <c r="O301">
        <v>3000069</v>
      </c>
      <c r="P301" t="str" cm="1">
        <f t="array" ref="P301">[1]!LKnum(N301:O301,",")</f>
        <v>{1016300,3000069}</v>
      </c>
    </row>
    <row r="302" spans="13:16" x14ac:dyDescent="0.15">
      <c r="M302">
        <v>301</v>
      </c>
      <c r="N302">
        <v>1016301</v>
      </c>
      <c r="O302">
        <v>3000072</v>
      </c>
      <c r="P302" t="str" cm="1">
        <f t="array" ref="P302">[1]!LKnum(N302:O302,",")</f>
        <v>{1016301,3000072}</v>
      </c>
    </row>
    <row r="303" spans="13:16" x14ac:dyDescent="0.15">
      <c r="M303">
        <v>302</v>
      </c>
      <c r="N303">
        <v>1016302</v>
      </c>
      <c r="O303">
        <v>3000075</v>
      </c>
      <c r="P303" t="str" cm="1">
        <f t="array" ref="P303">[1]!LKnum(N303:O303,",")</f>
        <v>{1016302,3000075}</v>
      </c>
    </row>
    <row r="304" spans="13:16" x14ac:dyDescent="0.15">
      <c r="M304">
        <v>303</v>
      </c>
      <c r="N304">
        <v>1016303</v>
      </c>
      <c r="O304">
        <v>3000078</v>
      </c>
      <c r="P304" t="str" cm="1">
        <f t="array" ref="P304">[1]!LKnum(N304:O304,",")</f>
        <v>{1016303,3000078}</v>
      </c>
    </row>
    <row r="305" spans="13:16" x14ac:dyDescent="0.15">
      <c r="M305">
        <v>304</v>
      </c>
      <c r="N305">
        <v>1016304</v>
      </c>
      <c r="P305" t="str" cm="1">
        <f t="array" ref="P305">[1]!LKnum(N305:O305,",")</f>
        <v>{1016304}</v>
      </c>
    </row>
    <row r="306" spans="13:16" x14ac:dyDescent="0.15">
      <c r="M306">
        <v>305</v>
      </c>
      <c r="N306">
        <v>1016305</v>
      </c>
      <c r="P306" t="str" cm="1">
        <f t="array" ref="P306">[1]!LKnum(N306:O306,",")</f>
        <v>{1016305}</v>
      </c>
    </row>
    <row r="307" spans="13:16" x14ac:dyDescent="0.15">
      <c r="M307">
        <v>306</v>
      </c>
      <c r="N307">
        <v>1016306</v>
      </c>
      <c r="P307" t="str" cm="1">
        <f t="array" ref="P307">[1]!LKnum(N307:O307,",")</f>
        <v>{1016306}</v>
      </c>
    </row>
    <row r="308" spans="13:16" x14ac:dyDescent="0.15">
      <c r="M308">
        <v>307</v>
      </c>
      <c r="N308">
        <v>1016307</v>
      </c>
      <c r="P308" t="str" cm="1">
        <f t="array" ref="P308">[1]!LKnum(N308:O308,",")</f>
        <v>{1016307}</v>
      </c>
    </row>
    <row r="309" spans="13:16" x14ac:dyDescent="0.15">
      <c r="M309">
        <v>308</v>
      </c>
      <c r="N309">
        <v>1016308</v>
      </c>
      <c r="P309" t="str" cm="1">
        <f t="array" ref="P309">[1]!LKnum(N309:O309,",")</f>
        <v>{1016308}</v>
      </c>
    </row>
    <row r="310" spans="13:16" x14ac:dyDescent="0.15">
      <c r="M310">
        <v>309</v>
      </c>
      <c r="N310">
        <v>1016309</v>
      </c>
      <c r="P310" t="str" cm="1">
        <f t="array" ref="P310">[1]!LKnum(N310:O310,",")</f>
        <v>{1016309}</v>
      </c>
    </row>
    <row r="311" spans="13:16" x14ac:dyDescent="0.15">
      <c r="M311">
        <v>310</v>
      </c>
      <c r="N311">
        <v>1016310</v>
      </c>
      <c r="P311" t="str" cm="1">
        <f t="array" ref="P311">[1]!LKnum(N311:O311,",")</f>
        <v>{1016310}</v>
      </c>
    </row>
    <row r="312" spans="13:16" x14ac:dyDescent="0.15">
      <c r="M312">
        <v>311</v>
      </c>
      <c r="N312">
        <v>1016311</v>
      </c>
      <c r="P312" t="str" cm="1">
        <f t="array" ref="P312">[1]!LKnum(N312:O312,",")</f>
        <v>{1016311}</v>
      </c>
    </row>
    <row r="313" spans="13:16" x14ac:dyDescent="0.15">
      <c r="M313">
        <v>312</v>
      </c>
      <c r="N313">
        <v>1016312</v>
      </c>
      <c r="P313" t="str" cm="1">
        <f t="array" ref="P313">[1]!LKnum(N313:O313,",")</f>
        <v>{1016312}</v>
      </c>
    </row>
    <row r="314" spans="13:16" x14ac:dyDescent="0.15">
      <c r="M314">
        <v>313</v>
      </c>
      <c r="N314">
        <v>1016313</v>
      </c>
      <c r="P314" t="str" cm="1">
        <f t="array" ref="P314">[1]!LKnum(N314:O314,",")</f>
        <v>{1016313}</v>
      </c>
    </row>
    <row r="315" spans="13:16" x14ac:dyDescent="0.15">
      <c r="M315">
        <v>314</v>
      </c>
      <c r="N315">
        <v>1016314</v>
      </c>
      <c r="P315" t="str" cm="1">
        <f t="array" ref="P315">[1]!LKnum(N315:O315,",")</f>
        <v>{1016314}</v>
      </c>
    </row>
    <row r="316" spans="13:16" x14ac:dyDescent="0.15">
      <c r="M316">
        <v>315</v>
      </c>
      <c r="N316">
        <v>1016315</v>
      </c>
      <c r="P316" t="str" cm="1">
        <f t="array" ref="P316">[1]!LKnum(N316:O316,",")</f>
        <v>{1016315}</v>
      </c>
    </row>
    <row r="317" spans="13:16" x14ac:dyDescent="0.15">
      <c r="M317">
        <v>316</v>
      </c>
      <c r="N317">
        <v>1016316</v>
      </c>
      <c r="P317" t="str" cm="1">
        <f t="array" ref="P317">[1]!LKnum(N317:O317,",")</f>
        <v>{1016316}</v>
      </c>
    </row>
    <row r="318" spans="13:16" x14ac:dyDescent="0.15">
      <c r="M318">
        <v>317</v>
      </c>
      <c r="N318">
        <v>1016317</v>
      </c>
      <c r="P318" t="str" cm="1">
        <f t="array" ref="P318">[1]!LKnum(N318:O318,",")</f>
        <v>{1016317}</v>
      </c>
    </row>
    <row r="319" spans="13:16" x14ac:dyDescent="0.15">
      <c r="M319">
        <v>318</v>
      </c>
      <c r="N319">
        <v>1016318</v>
      </c>
      <c r="P319" t="str" cm="1">
        <f t="array" ref="P319">[1]!LKnum(N319:O319,",")</f>
        <v>{1016318}</v>
      </c>
    </row>
    <row r="320" spans="13:16" x14ac:dyDescent="0.15">
      <c r="M320">
        <v>319</v>
      </c>
      <c r="N320">
        <v>1016319</v>
      </c>
      <c r="P320" t="str" cm="1">
        <f t="array" ref="P320">[1]!LKnum(N320:O320,",")</f>
        <v>{1016319}</v>
      </c>
    </row>
    <row r="321" spans="13:16" x14ac:dyDescent="0.15">
      <c r="M321">
        <v>320</v>
      </c>
      <c r="N321">
        <v>1016320</v>
      </c>
      <c r="P321" t="str" cm="1">
        <f t="array" ref="P321">[1]!LKnum(N321:O321,",")</f>
        <v>{1016320}</v>
      </c>
    </row>
    <row r="322" spans="13:16" x14ac:dyDescent="0.15">
      <c r="M322">
        <v>321</v>
      </c>
      <c r="N322">
        <v>1016321</v>
      </c>
      <c r="P322" t="str" cm="1">
        <f t="array" ref="P322">[1]!LKnum(N322:O322,",")</f>
        <v>{1016321}</v>
      </c>
    </row>
    <row r="323" spans="13:16" x14ac:dyDescent="0.15">
      <c r="M323">
        <v>322</v>
      </c>
      <c r="N323">
        <v>1016322</v>
      </c>
      <c r="P323" t="str" cm="1">
        <f t="array" ref="P323">[1]!LKnum(N323:O323,",")</f>
        <v>{1016322}</v>
      </c>
    </row>
    <row r="324" spans="13:16" x14ac:dyDescent="0.15">
      <c r="M324">
        <v>323</v>
      </c>
      <c r="N324">
        <v>1016323</v>
      </c>
      <c r="P324" t="str" cm="1">
        <f t="array" ref="P324">[1]!LKnum(N324:O324,",")</f>
        <v>{1016323}</v>
      </c>
    </row>
    <row r="325" spans="13:16" x14ac:dyDescent="0.15">
      <c r="M325">
        <v>324</v>
      </c>
      <c r="N325">
        <v>1016324</v>
      </c>
      <c r="P325" t="str" cm="1">
        <f t="array" ref="P325">[1]!LKnum(N325:O325,",")</f>
        <v>{1016324}</v>
      </c>
    </row>
    <row r="326" spans="13:16" x14ac:dyDescent="0.15">
      <c r="M326">
        <v>325</v>
      </c>
      <c r="N326">
        <v>1016325</v>
      </c>
      <c r="P326" t="str" cm="1">
        <f t="array" ref="P326">[1]!LKnum(N326:O326,",")</f>
        <v>{1016325}</v>
      </c>
    </row>
    <row r="327" spans="13:16" x14ac:dyDescent="0.15">
      <c r="M327">
        <v>326</v>
      </c>
      <c r="N327">
        <v>1016326</v>
      </c>
      <c r="P327" t="str" cm="1">
        <f t="array" ref="P327">[1]!LKnum(N327:O327,",")</f>
        <v>{1016326}</v>
      </c>
    </row>
    <row r="328" spans="13:16" x14ac:dyDescent="0.15">
      <c r="M328">
        <v>327</v>
      </c>
      <c r="N328">
        <v>1016327</v>
      </c>
      <c r="P328" t="str" cm="1">
        <f t="array" ref="P328">[1]!LKnum(N328:O328,",")</f>
        <v>{1016327}</v>
      </c>
    </row>
    <row r="329" spans="13:16" x14ac:dyDescent="0.15">
      <c r="M329">
        <v>328</v>
      </c>
      <c r="N329">
        <v>1016328</v>
      </c>
      <c r="P329" t="str" cm="1">
        <f t="array" ref="P329">[1]!LKnum(N329:O329,",")</f>
        <v>{1016328}</v>
      </c>
    </row>
    <row r="330" spans="13:16" x14ac:dyDescent="0.15">
      <c r="M330">
        <v>329</v>
      </c>
      <c r="N330">
        <v>1016329</v>
      </c>
      <c r="P330" t="str" cm="1">
        <f t="array" ref="P330">[1]!LKnum(N330:O330,",")</f>
        <v>{1016329}</v>
      </c>
    </row>
    <row r="331" spans="13:16" x14ac:dyDescent="0.15">
      <c r="M331">
        <v>330</v>
      </c>
      <c r="N331">
        <v>1016330</v>
      </c>
      <c r="P331" t="str" cm="1">
        <f t="array" ref="P331">[1]!LKnum(N331:O331,",")</f>
        <v>{1016330}</v>
      </c>
    </row>
    <row r="332" spans="13:16" x14ac:dyDescent="0.15">
      <c r="M332">
        <v>331</v>
      </c>
      <c r="N332">
        <v>1016331</v>
      </c>
      <c r="P332" t="str" cm="1">
        <f t="array" ref="P332">[1]!LKnum(N332:O332,",")</f>
        <v>{1016331}</v>
      </c>
    </row>
    <row r="333" spans="13:16" x14ac:dyDescent="0.15">
      <c r="M333">
        <v>332</v>
      </c>
      <c r="N333">
        <v>1016332</v>
      </c>
      <c r="P333" t="str" cm="1">
        <f t="array" ref="P333">[1]!LKnum(N333:O333,",")</f>
        <v>{1016332}</v>
      </c>
    </row>
    <row r="334" spans="13:16" x14ac:dyDescent="0.15">
      <c r="M334">
        <v>333</v>
      </c>
      <c r="N334">
        <v>1016333</v>
      </c>
      <c r="P334" t="str" cm="1">
        <f t="array" ref="P334">[1]!LKnum(N334:O334,",")</f>
        <v>{1016333}</v>
      </c>
    </row>
    <row r="335" spans="13:16" x14ac:dyDescent="0.15">
      <c r="M335">
        <v>334</v>
      </c>
      <c r="N335">
        <v>1016334</v>
      </c>
      <c r="P335" t="str" cm="1">
        <f t="array" ref="P335">[1]!LKnum(N335:O335,",")</f>
        <v>{1016334}</v>
      </c>
    </row>
    <row r="336" spans="13:16" x14ac:dyDescent="0.15">
      <c r="M336">
        <v>335</v>
      </c>
      <c r="N336">
        <v>1016335</v>
      </c>
      <c r="P336" t="str" cm="1">
        <f t="array" ref="P336">[1]!LKnum(N336:O336,",")</f>
        <v>{1016335}</v>
      </c>
    </row>
    <row r="337" spans="13:16" x14ac:dyDescent="0.15">
      <c r="M337">
        <v>336</v>
      </c>
      <c r="N337">
        <v>1016336</v>
      </c>
      <c r="P337" t="str" cm="1">
        <f t="array" ref="P337">[1]!LKnum(N337:O337,",")</f>
        <v>{1016336}</v>
      </c>
    </row>
    <row r="338" spans="13:16" x14ac:dyDescent="0.15">
      <c r="M338">
        <v>337</v>
      </c>
      <c r="N338">
        <v>1016337</v>
      </c>
      <c r="P338" t="str" cm="1">
        <f t="array" ref="P338">[1]!LKnum(N338:O338,",")</f>
        <v>{1016337}</v>
      </c>
    </row>
    <row r="339" spans="13:16" x14ac:dyDescent="0.15">
      <c r="M339">
        <v>338</v>
      </c>
      <c r="N339">
        <v>1016338</v>
      </c>
      <c r="P339" t="str" cm="1">
        <f t="array" ref="P339">[1]!LKnum(N339:O339,",")</f>
        <v>{1016338}</v>
      </c>
    </row>
    <row r="340" spans="13:16" x14ac:dyDescent="0.15">
      <c r="M340">
        <v>339</v>
      </c>
      <c r="N340">
        <v>1016339</v>
      </c>
      <c r="P340" t="str" cm="1">
        <f t="array" ref="P340">[1]!LKnum(N340:O340,",")</f>
        <v>{1016339}</v>
      </c>
    </row>
    <row r="341" spans="13:16" x14ac:dyDescent="0.15">
      <c r="M341">
        <v>340</v>
      </c>
      <c r="N341">
        <v>1016340</v>
      </c>
      <c r="P341" t="str" cm="1">
        <f t="array" ref="P341">[1]!LKnum(N341:O341,",")</f>
        <v>{1016340}</v>
      </c>
    </row>
    <row r="342" spans="13:16" x14ac:dyDescent="0.15">
      <c r="M342">
        <v>341</v>
      </c>
      <c r="N342">
        <v>1016341</v>
      </c>
      <c r="P342" t="str" cm="1">
        <f t="array" ref="P342">[1]!LKnum(N342:O342,",")</f>
        <v>{1016341}</v>
      </c>
    </row>
    <row r="343" spans="13:16" x14ac:dyDescent="0.15">
      <c r="M343">
        <v>342</v>
      </c>
      <c r="N343">
        <v>1016342</v>
      </c>
      <c r="P343" t="str" cm="1">
        <f t="array" ref="P343">[1]!LKnum(N343:O343,",")</f>
        <v>{1016342}</v>
      </c>
    </row>
    <row r="344" spans="13:16" x14ac:dyDescent="0.15">
      <c r="M344">
        <v>343</v>
      </c>
      <c r="N344">
        <v>1016343</v>
      </c>
      <c r="P344" t="str" cm="1">
        <f t="array" ref="P344">[1]!LKnum(N344:O344,",")</f>
        <v>{1016343}</v>
      </c>
    </row>
    <row r="345" spans="13:16" x14ac:dyDescent="0.15">
      <c r="M345">
        <v>344</v>
      </c>
      <c r="N345">
        <v>1016344</v>
      </c>
      <c r="P345" t="str" cm="1">
        <f t="array" ref="P345">[1]!LKnum(N345:O345,",")</f>
        <v>{1016344}</v>
      </c>
    </row>
    <row r="346" spans="13:16" x14ac:dyDescent="0.15">
      <c r="M346">
        <v>345</v>
      </c>
      <c r="N346">
        <v>1016345</v>
      </c>
      <c r="P346" t="str" cm="1">
        <f t="array" ref="P346">[1]!LKnum(N346:O346,",")</f>
        <v>{1016345}</v>
      </c>
    </row>
    <row r="347" spans="13:16" x14ac:dyDescent="0.15">
      <c r="M347">
        <v>346</v>
      </c>
      <c r="N347">
        <v>1016346</v>
      </c>
      <c r="P347" t="str" cm="1">
        <f t="array" ref="P347">[1]!LKnum(N347:O347,",")</f>
        <v>{1016346}</v>
      </c>
    </row>
    <row r="348" spans="13:16" x14ac:dyDescent="0.15">
      <c r="M348">
        <v>347</v>
      </c>
      <c r="N348">
        <v>1016347</v>
      </c>
      <c r="P348" t="str" cm="1">
        <f t="array" ref="P348">[1]!LKnum(N348:O348,",")</f>
        <v>{1016347}</v>
      </c>
    </row>
    <row r="349" spans="13:16" x14ac:dyDescent="0.15">
      <c r="M349">
        <v>348</v>
      </c>
      <c r="N349">
        <v>1016348</v>
      </c>
      <c r="P349" t="str" cm="1">
        <f t="array" ref="P349">[1]!LKnum(N349:O349,",")</f>
        <v>{1016348}</v>
      </c>
    </row>
    <row r="350" spans="13:16" x14ac:dyDescent="0.15">
      <c r="M350">
        <v>349</v>
      </c>
      <c r="N350">
        <v>1016349</v>
      </c>
      <c r="P350" t="str" cm="1">
        <f t="array" ref="P350">[1]!LKnum(N350:O350,",")</f>
        <v>{1016349}</v>
      </c>
    </row>
    <row r="351" spans="13:16" x14ac:dyDescent="0.15">
      <c r="M351">
        <v>350</v>
      </c>
      <c r="N351">
        <v>1016350</v>
      </c>
      <c r="P351" t="str" cm="1">
        <f t="array" ref="P351">[1]!LKnum(N351:O351,",")</f>
        <v>{1016350}</v>
      </c>
    </row>
    <row r="352" spans="13:16" x14ac:dyDescent="0.15">
      <c r="M352">
        <v>351</v>
      </c>
      <c r="N352">
        <v>1016351</v>
      </c>
      <c r="O352">
        <v>3000003</v>
      </c>
      <c r="P352" t="str" cm="1">
        <f t="array" ref="P352">[1]!LKnum(N352:O352,",")</f>
        <v>{1016351,3000003}</v>
      </c>
    </row>
    <row r="353" spans="13:16" x14ac:dyDescent="0.15">
      <c r="M353">
        <v>352</v>
      </c>
      <c r="N353">
        <v>1016352</v>
      </c>
      <c r="O353">
        <v>3000006</v>
      </c>
      <c r="P353" t="str" cm="1">
        <f t="array" ref="P353">[1]!LKnum(N353:O353,",")</f>
        <v>{1016352,3000006}</v>
      </c>
    </row>
    <row r="354" spans="13:16" x14ac:dyDescent="0.15">
      <c r="M354">
        <v>353</v>
      </c>
      <c r="N354">
        <v>1016353</v>
      </c>
      <c r="O354">
        <v>3000009</v>
      </c>
      <c r="P354" t="str" cm="1">
        <f t="array" ref="P354">[1]!LKnum(N354:O354,",")</f>
        <v>{1016353,3000009}</v>
      </c>
    </row>
    <row r="355" spans="13:16" x14ac:dyDescent="0.15">
      <c r="M355">
        <v>354</v>
      </c>
      <c r="N355">
        <v>1016354</v>
      </c>
      <c r="O355">
        <v>3000015</v>
      </c>
      <c r="P355" t="str" cm="1">
        <f t="array" ref="P355">[1]!LKnum(N355:O355,",")</f>
        <v>{1016354,3000015}</v>
      </c>
    </row>
    <row r="356" spans="13:16" x14ac:dyDescent="0.15">
      <c r="M356">
        <v>355</v>
      </c>
      <c r="N356">
        <v>1016355</v>
      </c>
      <c r="O356">
        <v>3000018</v>
      </c>
      <c r="P356" t="str" cm="1">
        <f t="array" ref="P356">[1]!LKnum(N356:O356,",")</f>
        <v>{1016355,3000018}</v>
      </c>
    </row>
    <row r="357" spans="13:16" x14ac:dyDescent="0.15">
      <c r="M357">
        <v>356</v>
      </c>
      <c r="N357">
        <v>1016356</v>
      </c>
      <c r="O357">
        <v>3000024</v>
      </c>
      <c r="P357" t="str" cm="1">
        <f t="array" ref="P357">[1]!LKnum(N357:O357,",")</f>
        <v>{1016356,3000024}</v>
      </c>
    </row>
    <row r="358" spans="13:16" x14ac:dyDescent="0.15">
      <c r="M358">
        <v>357</v>
      </c>
      <c r="N358">
        <v>1016357</v>
      </c>
      <c r="O358">
        <v>3000030</v>
      </c>
      <c r="P358" t="str" cm="1">
        <f t="array" ref="P358">[1]!LKnum(N358:O358,",")</f>
        <v>{1016357,3000030}</v>
      </c>
    </row>
    <row r="359" spans="13:16" x14ac:dyDescent="0.15">
      <c r="M359">
        <v>358</v>
      </c>
      <c r="N359">
        <v>1016358</v>
      </c>
      <c r="O359">
        <v>3000033</v>
      </c>
      <c r="P359" t="str" cm="1">
        <f t="array" ref="P359">[1]!LKnum(N359:O359,",")</f>
        <v>{1016358,3000033}</v>
      </c>
    </row>
    <row r="360" spans="13:16" x14ac:dyDescent="0.15">
      <c r="M360">
        <v>359</v>
      </c>
      <c r="N360">
        <v>1016359</v>
      </c>
      <c r="O360">
        <v>3000036</v>
      </c>
      <c r="P360" t="str" cm="1">
        <f t="array" ref="P360">[1]!LKnum(N360:O360,",")</f>
        <v>{1016359,3000036}</v>
      </c>
    </row>
    <row r="361" spans="13:16" x14ac:dyDescent="0.15">
      <c r="M361">
        <v>360</v>
      </c>
      <c r="N361">
        <v>1016360</v>
      </c>
      <c r="O361">
        <v>3000039</v>
      </c>
      <c r="P361" t="str" cm="1">
        <f t="array" ref="P361">[1]!LKnum(N361:O361,",")</f>
        <v>{1016360,3000039}</v>
      </c>
    </row>
    <row r="362" spans="13:16" x14ac:dyDescent="0.15">
      <c r="M362">
        <v>361</v>
      </c>
      <c r="N362">
        <v>1016361</v>
      </c>
      <c r="O362">
        <v>3000042</v>
      </c>
      <c r="P362" t="str" cm="1">
        <f t="array" ref="P362">[1]!LKnum(N362:O362,",")</f>
        <v>{1016361,3000042}</v>
      </c>
    </row>
    <row r="363" spans="13:16" x14ac:dyDescent="0.15">
      <c r="M363">
        <v>362</v>
      </c>
      <c r="N363">
        <v>1016362</v>
      </c>
      <c r="O363">
        <v>3000045</v>
      </c>
      <c r="P363" t="str" cm="1">
        <f t="array" ref="P363">[1]!LKnum(N363:O363,",")</f>
        <v>{1016362,3000045}</v>
      </c>
    </row>
    <row r="364" spans="13:16" x14ac:dyDescent="0.15">
      <c r="M364">
        <v>363</v>
      </c>
      <c r="N364">
        <v>1016363</v>
      </c>
      <c r="O364">
        <v>3000048</v>
      </c>
      <c r="P364" t="str" cm="1">
        <f t="array" ref="P364">[1]!LKnum(N364:O364,",")</f>
        <v>{1016363,3000048}</v>
      </c>
    </row>
    <row r="365" spans="13:16" x14ac:dyDescent="0.15">
      <c r="M365">
        <v>364</v>
      </c>
      <c r="N365">
        <v>1016364</v>
      </c>
      <c r="O365">
        <v>3000051</v>
      </c>
      <c r="P365" t="str" cm="1">
        <f t="array" ref="P365">[1]!LKnum(N365:O365,",")</f>
        <v>{1016364,3000051}</v>
      </c>
    </row>
    <row r="366" spans="13:16" x14ac:dyDescent="0.15">
      <c r="M366">
        <v>365</v>
      </c>
      <c r="N366">
        <v>1016365</v>
      </c>
      <c r="O366">
        <v>3000054</v>
      </c>
      <c r="P366" t="str" cm="1">
        <f t="array" ref="P366">[1]!LKnum(N366:O366,",")</f>
        <v>{1016365,3000054}</v>
      </c>
    </row>
    <row r="367" spans="13:16" x14ac:dyDescent="0.15">
      <c r="M367">
        <v>366</v>
      </c>
      <c r="N367">
        <v>1016366</v>
      </c>
      <c r="O367">
        <v>3000057</v>
      </c>
      <c r="P367" t="str" cm="1">
        <f t="array" ref="P367">[1]!LKnum(N367:O367,",")</f>
        <v>{1016366,3000057}</v>
      </c>
    </row>
    <row r="368" spans="13:16" x14ac:dyDescent="0.15">
      <c r="M368">
        <v>367</v>
      </c>
      <c r="N368">
        <v>1016367</v>
      </c>
      <c r="O368">
        <v>3000060</v>
      </c>
      <c r="P368" t="str" cm="1">
        <f t="array" ref="P368">[1]!LKnum(N368:O368,",")</f>
        <v>{1016367,3000060}</v>
      </c>
    </row>
    <row r="369" spans="13:16" x14ac:dyDescent="0.15">
      <c r="M369">
        <v>368</v>
      </c>
      <c r="N369">
        <v>1016368</v>
      </c>
      <c r="O369">
        <v>3000063</v>
      </c>
      <c r="P369" t="str" cm="1">
        <f t="array" ref="P369">[1]!LKnum(N369:O369,",")</f>
        <v>{1016368,3000063}</v>
      </c>
    </row>
    <row r="370" spans="13:16" x14ac:dyDescent="0.15">
      <c r="M370">
        <v>369</v>
      </c>
      <c r="N370">
        <v>1016369</v>
      </c>
      <c r="O370">
        <v>3000066</v>
      </c>
      <c r="P370" t="str" cm="1">
        <f t="array" ref="P370">[1]!LKnum(N370:O370,",")</f>
        <v>{1016369,3000066}</v>
      </c>
    </row>
    <row r="371" spans="13:16" x14ac:dyDescent="0.15">
      <c r="M371">
        <v>370</v>
      </c>
      <c r="N371">
        <v>1016370</v>
      </c>
      <c r="O371">
        <v>3000069</v>
      </c>
      <c r="P371" t="str" cm="1">
        <f t="array" ref="P371">[1]!LKnum(N371:O371,",")</f>
        <v>{1016370,3000069}</v>
      </c>
    </row>
    <row r="372" spans="13:16" x14ac:dyDescent="0.15">
      <c r="M372">
        <v>371</v>
      </c>
      <c r="N372">
        <v>1016371</v>
      </c>
      <c r="O372">
        <v>3000072</v>
      </c>
      <c r="P372" t="str" cm="1">
        <f t="array" ref="P372">[1]!LKnum(N372:O372,",")</f>
        <v>{1016371,3000072}</v>
      </c>
    </row>
    <row r="373" spans="13:16" x14ac:dyDescent="0.15">
      <c r="M373">
        <v>372</v>
      </c>
      <c r="N373">
        <v>1016372</v>
      </c>
      <c r="O373">
        <v>3000075</v>
      </c>
      <c r="P373" t="str" cm="1">
        <f t="array" ref="P373">[1]!LKnum(N373:O373,",")</f>
        <v>{1016372,3000075}</v>
      </c>
    </row>
    <row r="374" spans="13:16" x14ac:dyDescent="0.15">
      <c r="M374">
        <v>373</v>
      </c>
      <c r="N374">
        <v>1016373</v>
      </c>
      <c r="O374">
        <v>3000078</v>
      </c>
      <c r="P374" t="str" cm="1">
        <f t="array" ref="P374">[1]!LKnum(N374:O374,",")</f>
        <v>{1016373,3000078}</v>
      </c>
    </row>
    <row r="375" spans="13:16" x14ac:dyDescent="0.15">
      <c r="M375">
        <v>374</v>
      </c>
      <c r="N375">
        <v>1016374</v>
      </c>
      <c r="P375" t="str" cm="1">
        <f t="array" ref="P375">[1]!LKnum(N375:O375,",")</f>
        <v>{1016374}</v>
      </c>
    </row>
    <row r="376" spans="13:16" x14ac:dyDescent="0.15">
      <c r="M376">
        <v>375</v>
      </c>
      <c r="N376">
        <v>1016375</v>
      </c>
      <c r="P376" t="str" cm="1">
        <f t="array" ref="P376">[1]!LKnum(N376:O376,",")</f>
        <v>{1016375}</v>
      </c>
    </row>
    <row r="377" spans="13:16" x14ac:dyDescent="0.15">
      <c r="M377">
        <v>376</v>
      </c>
      <c r="N377">
        <v>1016376</v>
      </c>
      <c r="P377" t="str" cm="1">
        <f t="array" ref="P377">[1]!LKnum(N377:O377,",")</f>
        <v>{1016376}</v>
      </c>
    </row>
    <row r="378" spans="13:16" x14ac:dyDescent="0.15">
      <c r="M378">
        <v>377</v>
      </c>
      <c r="N378">
        <v>1016377</v>
      </c>
      <c r="P378" t="str" cm="1">
        <f t="array" ref="P378">[1]!LKnum(N378:O378,",")</f>
        <v>{1016377}</v>
      </c>
    </row>
    <row r="379" spans="13:16" x14ac:dyDescent="0.15">
      <c r="M379">
        <v>378</v>
      </c>
      <c r="N379">
        <v>1016378</v>
      </c>
      <c r="P379" t="str" cm="1">
        <f t="array" ref="P379">[1]!LKnum(N379:O379,",")</f>
        <v>{1016378}</v>
      </c>
    </row>
    <row r="380" spans="13:16" x14ac:dyDescent="0.15">
      <c r="M380">
        <v>379</v>
      </c>
      <c r="N380">
        <v>1016379</v>
      </c>
      <c r="P380" t="str" cm="1">
        <f t="array" ref="P380">[1]!LKnum(N380:O380,",")</f>
        <v>{1016379}</v>
      </c>
    </row>
    <row r="381" spans="13:16" x14ac:dyDescent="0.15">
      <c r="M381">
        <v>380</v>
      </c>
      <c r="N381">
        <v>1016380</v>
      </c>
      <c r="P381" t="str" cm="1">
        <f t="array" ref="P381">[1]!LKnum(N381:O381,",")</f>
        <v>{1016380}</v>
      </c>
    </row>
    <row r="382" spans="13:16" x14ac:dyDescent="0.15">
      <c r="M382">
        <v>381</v>
      </c>
      <c r="N382">
        <v>1016381</v>
      </c>
      <c r="P382" t="str" cm="1">
        <f t="array" ref="P382">[1]!LKnum(N382:O382,",")</f>
        <v>{1016381}</v>
      </c>
    </row>
    <row r="383" spans="13:16" x14ac:dyDescent="0.15">
      <c r="M383">
        <v>382</v>
      </c>
      <c r="N383">
        <v>1016382</v>
      </c>
      <c r="P383" t="str" cm="1">
        <f t="array" ref="P383">[1]!LKnum(N383:O383,",")</f>
        <v>{1016382}</v>
      </c>
    </row>
    <row r="384" spans="13:16" x14ac:dyDescent="0.15">
      <c r="M384">
        <v>383</v>
      </c>
      <c r="N384">
        <v>1016383</v>
      </c>
      <c r="P384" t="str" cm="1">
        <f t="array" ref="P384">[1]!LKnum(N384:O384,",")</f>
        <v>{1016383}</v>
      </c>
    </row>
    <row r="385" spans="13:16" x14ac:dyDescent="0.15">
      <c r="M385">
        <v>384</v>
      </c>
      <c r="N385">
        <v>1016384</v>
      </c>
      <c r="P385" t="str" cm="1">
        <f t="array" ref="P385">[1]!LKnum(N385:O385,",")</f>
        <v>{1016384}</v>
      </c>
    </row>
    <row r="386" spans="13:16" x14ac:dyDescent="0.15">
      <c r="M386">
        <v>385</v>
      </c>
      <c r="N386">
        <v>1016385</v>
      </c>
      <c r="P386" t="str" cm="1">
        <f t="array" ref="P386">[1]!LKnum(N386:O386,",")</f>
        <v>{1016385}</v>
      </c>
    </row>
    <row r="387" spans="13:16" x14ac:dyDescent="0.15">
      <c r="M387">
        <v>386</v>
      </c>
      <c r="N387">
        <v>1016386</v>
      </c>
      <c r="P387" t="str" cm="1">
        <f t="array" ref="P387">[1]!LKnum(N387:O387,",")</f>
        <v>{1016386}</v>
      </c>
    </row>
    <row r="388" spans="13:16" x14ac:dyDescent="0.15">
      <c r="M388">
        <v>387</v>
      </c>
      <c r="N388">
        <v>1016387</v>
      </c>
      <c r="P388" t="str" cm="1">
        <f t="array" ref="P388">[1]!LKnum(N388:O388,",")</f>
        <v>{1016387}</v>
      </c>
    </row>
    <row r="389" spans="13:16" x14ac:dyDescent="0.15">
      <c r="M389">
        <v>388</v>
      </c>
      <c r="N389">
        <v>1016388</v>
      </c>
      <c r="P389" t="str" cm="1">
        <f t="array" ref="P389">[1]!LKnum(N389:O389,",")</f>
        <v>{1016388}</v>
      </c>
    </row>
    <row r="390" spans="13:16" x14ac:dyDescent="0.15">
      <c r="M390">
        <v>389</v>
      </c>
      <c r="N390">
        <v>1016389</v>
      </c>
      <c r="P390" t="str" cm="1">
        <f t="array" ref="P390">[1]!LKnum(N390:O390,",")</f>
        <v>{1016389}</v>
      </c>
    </row>
    <row r="391" spans="13:16" x14ac:dyDescent="0.15">
      <c r="M391">
        <v>390</v>
      </c>
      <c r="N391">
        <v>1016390</v>
      </c>
      <c r="P391" t="str" cm="1">
        <f t="array" ref="P391">[1]!LKnum(N391:O391,",")</f>
        <v>{1016390}</v>
      </c>
    </row>
    <row r="392" spans="13:16" x14ac:dyDescent="0.15">
      <c r="M392">
        <v>391</v>
      </c>
      <c r="N392">
        <v>1016391</v>
      </c>
      <c r="P392" t="str" cm="1">
        <f t="array" ref="P392">[1]!LKnum(N392:O392,",")</f>
        <v>{1016391}</v>
      </c>
    </row>
    <row r="393" spans="13:16" x14ac:dyDescent="0.15">
      <c r="M393">
        <v>392</v>
      </c>
      <c r="N393">
        <v>1016392</v>
      </c>
      <c r="P393" t="str" cm="1">
        <f t="array" ref="P393">[1]!LKnum(N393:O393,",")</f>
        <v>{1016392}</v>
      </c>
    </row>
    <row r="394" spans="13:16" x14ac:dyDescent="0.15">
      <c r="M394">
        <v>393</v>
      </c>
      <c r="N394">
        <v>1016393</v>
      </c>
      <c r="P394" t="str" cm="1">
        <f t="array" ref="P394">[1]!LKnum(N394:O394,",")</f>
        <v>{1016393}</v>
      </c>
    </row>
    <row r="395" spans="13:16" x14ac:dyDescent="0.15">
      <c r="M395">
        <v>394</v>
      </c>
      <c r="N395">
        <v>1016394</v>
      </c>
      <c r="P395" t="str" cm="1">
        <f t="array" ref="P395">[1]!LKnum(N395:O395,",")</f>
        <v>{1016394}</v>
      </c>
    </row>
    <row r="396" spans="13:16" x14ac:dyDescent="0.15">
      <c r="M396">
        <v>395</v>
      </c>
      <c r="N396">
        <v>1016395</v>
      </c>
      <c r="P396" t="str" cm="1">
        <f t="array" ref="P396">[1]!LKnum(N396:O396,",")</f>
        <v>{1016395}</v>
      </c>
    </row>
    <row r="397" spans="13:16" x14ac:dyDescent="0.15">
      <c r="M397">
        <v>396</v>
      </c>
      <c r="N397">
        <v>1016396</v>
      </c>
      <c r="P397" t="str" cm="1">
        <f t="array" ref="P397">[1]!LKnum(N397:O397,",")</f>
        <v>{1016396}</v>
      </c>
    </row>
    <row r="398" spans="13:16" x14ac:dyDescent="0.15">
      <c r="M398">
        <v>397</v>
      </c>
      <c r="N398">
        <v>1016397</v>
      </c>
      <c r="P398" t="str" cm="1">
        <f t="array" ref="P398">[1]!LKnum(N398:O398,",")</f>
        <v>{1016397}</v>
      </c>
    </row>
    <row r="399" spans="13:16" x14ac:dyDescent="0.15">
      <c r="M399">
        <v>398</v>
      </c>
      <c r="N399">
        <v>1016398</v>
      </c>
      <c r="P399" t="str" cm="1">
        <f t="array" ref="P399">[1]!LKnum(N399:O399,",")</f>
        <v>{1016398}</v>
      </c>
    </row>
    <row r="400" spans="13:16" x14ac:dyDescent="0.15">
      <c r="M400">
        <v>399</v>
      </c>
      <c r="N400">
        <v>1016399</v>
      </c>
      <c r="P400" t="str" cm="1">
        <f t="array" ref="P400">[1]!LKnum(N400:O400,",")</f>
        <v>{1016399}</v>
      </c>
    </row>
    <row r="401" spans="13:16" x14ac:dyDescent="0.15">
      <c r="M401">
        <v>400</v>
      </c>
      <c r="N401">
        <v>1016400</v>
      </c>
      <c r="P401" t="str" cm="1">
        <f t="array" ref="P401">[1]!LKnum(N401:O401,",")</f>
        <v>{1016400}</v>
      </c>
    </row>
    <row r="402" spans="13:16" x14ac:dyDescent="0.15">
      <c r="M402">
        <v>401</v>
      </c>
      <c r="N402">
        <v>1016401</v>
      </c>
      <c r="P402" t="str" cm="1">
        <f t="array" ref="P402">[1]!LKnum(N402:O402,",")</f>
        <v>{1016401}</v>
      </c>
    </row>
    <row r="403" spans="13:16" x14ac:dyDescent="0.15">
      <c r="M403">
        <v>402</v>
      </c>
      <c r="N403">
        <v>1016402</v>
      </c>
      <c r="P403" t="str" cm="1">
        <f t="array" ref="P403">[1]!LKnum(N403:O403,",")</f>
        <v>{1016402}</v>
      </c>
    </row>
    <row r="404" spans="13:16" x14ac:dyDescent="0.15">
      <c r="M404">
        <v>403</v>
      </c>
      <c r="N404">
        <v>1016403</v>
      </c>
      <c r="P404" t="str" cm="1">
        <f t="array" ref="P404">[1]!LKnum(N404:O404,",")</f>
        <v>{1016403}</v>
      </c>
    </row>
    <row r="405" spans="13:16" x14ac:dyDescent="0.15">
      <c r="M405">
        <v>404</v>
      </c>
      <c r="N405">
        <v>1016404</v>
      </c>
      <c r="P405" t="str" cm="1">
        <f t="array" ref="P405">[1]!LKnum(N405:O405,",")</f>
        <v>{1016404}</v>
      </c>
    </row>
    <row r="406" spans="13:16" x14ac:dyDescent="0.15">
      <c r="M406">
        <v>405</v>
      </c>
      <c r="N406">
        <v>1016405</v>
      </c>
      <c r="P406" t="str" cm="1">
        <f t="array" ref="P406">[1]!LKnum(N406:O406,",")</f>
        <v>{1016405}</v>
      </c>
    </row>
    <row r="407" spans="13:16" x14ac:dyDescent="0.15">
      <c r="M407">
        <v>406</v>
      </c>
      <c r="N407">
        <v>1016406</v>
      </c>
      <c r="P407" t="str" cm="1">
        <f t="array" ref="P407">[1]!LKnum(N407:O407,",")</f>
        <v>{1016406}</v>
      </c>
    </row>
    <row r="408" spans="13:16" x14ac:dyDescent="0.15">
      <c r="M408">
        <v>407</v>
      </c>
      <c r="N408">
        <v>1016407</v>
      </c>
      <c r="P408" t="str" cm="1">
        <f t="array" ref="P408">[1]!LKnum(N408:O408,",")</f>
        <v>{1016407}</v>
      </c>
    </row>
    <row r="409" spans="13:16" x14ac:dyDescent="0.15">
      <c r="M409">
        <v>408</v>
      </c>
      <c r="N409">
        <v>1016408</v>
      </c>
      <c r="P409" t="str" cm="1">
        <f t="array" ref="P409">[1]!LKnum(N409:O409,",")</f>
        <v>{1016408}</v>
      </c>
    </row>
    <row r="410" spans="13:16" x14ac:dyDescent="0.15">
      <c r="M410">
        <v>409</v>
      </c>
      <c r="N410">
        <v>1016409</v>
      </c>
      <c r="P410" t="str" cm="1">
        <f t="array" ref="P410">[1]!LKnum(N410:O410,",")</f>
        <v>{1016409}</v>
      </c>
    </row>
    <row r="411" spans="13:16" x14ac:dyDescent="0.15">
      <c r="M411">
        <v>410</v>
      </c>
      <c r="N411">
        <v>1016410</v>
      </c>
      <c r="P411" t="str" cm="1">
        <f t="array" ref="P411">[1]!LKnum(N411:O411,",")</f>
        <v>{1016410}</v>
      </c>
    </row>
    <row r="412" spans="13:16" x14ac:dyDescent="0.15">
      <c r="M412">
        <v>411</v>
      </c>
      <c r="N412">
        <v>1016411</v>
      </c>
      <c r="P412" t="str" cm="1">
        <f t="array" ref="P412">[1]!LKnum(N412:O412,",")</f>
        <v>{1016411}</v>
      </c>
    </row>
    <row r="413" spans="13:16" x14ac:dyDescent="0.15">
      <c r="M413">
        <v>412</v>
      </c>
      <c r="N413">
        <v>1016412</v>
      </c>
      <c r="P413" t="str" cm="1">
        <f t="array" ref="P413">[1]!LKnum(N413:O413,",")</f>
        <v>{1016412}</v>
      </c>
    </row>
    <row r="414" spans="13:16" x14ac:dyDescent="0.15">
      <c r="M414">
        <v>413</v>
      </c>
      <c r="N414">
        <v>1016413</v>
      </c>
      <c r="P414" t="str" cm="1">
        <f t="array" ref="P414">[1]!LKnum(N414:O414,",")</f>
        <v>{1016413}</v>
      </c>
    </row>
    <row r="415" spans="13:16" x14ac:dyDescent="0.15">
      <c r="M415">
        <v>414</v>
      </c>
      <c r="N415">
        <v>1016414</v>
      </c>
      <c r="P415" t="str" cm="1">
        <f t="array" ref="P415">[1]!LKnum(N415:O415,",")</f>
        <v>{1016414}</v>
      </c>
    </row>
    <row r="416" spans="13:16" x14ac:dyDescent="0.15">
      <c r="M416">
        <v>415</v>
      </c>
      <c r="N416">
        <v>1016415</v>
      </c>
      <c r="P416" t="str" cm="1">
        <f t="array" ref="P416">[1]!LKnum(N416:O416,",")</f>
        <v>{1016415}</v>
      </c>
    </row>
    <row r="417" spans="13:16" x14ac:dyDescent="0.15">
      <c r="M417">
        <v>416</v>
      </c>
      <c r="N417">
        <v>1016416</v>
      </c>
      <c r="P417" t="str" cm="1">
        <f t="array" ref="P417">[1]!LKnum(N417:O417,",")</f>
        <v>{1016416}</v>
      </c>
    </row>
    <row r="418" spans="13:16" x14ac:dyDescent="0.15">
      <c r="M418">
        <v>417</v>
      </c>
      <c r="N418">
        <v>1016417</v>
      </c>
      <c r="P418" t="str" cm="1">
        <f t="array" ref="P418">[1]!LKnum(N418:O418,",")</f>
        <v>{1016417}</v>
      </c>
    </row>
    <row r="419" spans="13:16" x14ac:dyDescent="0.15">
      <c r="M419">
        <v>418</v>
      </c>
      <c r="N419">
        <v>1016418</v>
      </c>
      <c r="P419" t="str" cm="1">
        <f t="array" ref="P419">[1]!LKnum(N419:O419,",")</f>
        <v>{1016418}</v>
      </c>
    </row>
    <row r="420" spans="13:16" x14ac:dyDescent="0.15">
      <c r="M420">
        <v>419</v>
      </c>
      <c r="N420">
        <v>1016419</v>
      </c>
      <c r="P420" t="str" cm="1">
        <f t="array" ref="P420">[1]!LKnum(N420:O420,",")</f>
        <v>{1016419}</v>
      </c>
    </row>
    <row r="421" spans="13:16" x14ac:dyDescent="0.15">
      <c r="M421">
        <v>420</v>
      </c>
      <c r="N421">
        <v>1016420</v>
      </c>
      <c r="P421" t="str" cm="1">
        <f t="array" ref="P421">[1]!LKnum(N421:O421,",")</f>
        <v>{1016420}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2个新英雄备份</vt:lpstr>
      <vt:lpstr>填表</vt:lpstr>
      <vt:lpstr>共鸣关系设定</vt:lpstr>
      <vt:lpstr>共鸣效果设定</vt:lpstr>
      <vt:lpstr>Sheet3</vt:lpstr>
      <vt:lpstr>技能效果</vt:lpstr>
      <vt:lpstr>BUFF数值</vt:lpstr>
      <vt:lpstr>Sheet4</vt:lpstr>
      <vt:lpstr>Sheet2</vt:lpstr>
      <vt:lpstr>Sheet5</vt:lpstr>
      <vt:lpstr>Sheet7</vt:lpstr>
      <vt:lpstr>Sheet1 (2)</vt:lpstr>
      <vt:lpstr>Sheet6</vt:lpstr>
      <vt:lpstr>Sheet8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2020-11-09T09:06:00Z</dcterms:created>
  <dcterms:modified xsi:type="dcterms:W3CDTF">2021-08-13T02:09:18Z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