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<sst xmlns="http://schemas.openxmlformats.org/spreadsheetml/2006/main" count="742" uniqueCount="662">
  <si>
    <t>English</t>
  </si>
  <si>
    <t>Chinese</t>
  </si>
  <si>
    <t>a baker's dozen</t>
  </si>
  <si>
    <t>a closed book</t>
  </si>
  <si>
    <t>a dear John letter</t>
  </si>
  <si>
    <t>a fat lot you care</t>
  </si>
  <si>
    <t>a hard sale</t>
  </si>
  <si>
    <t>a school of fish</t>
  </si>
  <si>
    <t>a wake up call</t>
  </si>
  <si>
    <t>a white elephant</t>
  </si>
  <si>
    <t>a(prefix)</t>
  </si>
  <si>
    <t>able</t>
  </si>
  <si>
    <t>abnormality</t>
  </si>
  <si>
    <t>accident</t>
  </si>
  <si>
    <t>according</t>
  </si>
  <si>
    <t>according to</t>
  </si>
  <si>
    <t>achievement</t>
  </si>
  <si>
    <t>actually</t>
  </si>
  <si>
    <t>adam's apple</t>
  </si>
  <si>
    <t>adoption</t>
  </si>
  <si>
    <t>afford</t>
  </si>
  <si>
    <t>afterwards</t>
  </si>
  <si>
    <t>age</t>
  </si>
  <si>
    <t>air conditioner</t>
  </si>
  <si>
    <t>al</t>
  </si>
  <si>
    <t>album</t>
  </si>
  <si>
    <t>a-list</t>
  </si>
  <si>
    <t>alligator</t>
  </si>
  <si>
    <t>alone</t>
  </si>
  <si>
    <t>along</t>
  </si>
  <si>
    <t>amazing</t>
  </si>
  <si>
    <t>amusement park</t>
  </si>
  <si>
    <t>ancestor</t>
  </si>
  <si>
    <t>antidote</t>
  </si>
  <si>
    <t>antioxidantion</t>
  </si>
  <si>
    <t>anxiety</t>
  </si>
  <si>
    <t>anxiously</t>
  </si>
  <si>
    <t>apple and orange</t>
  </si>
  <si>
    <t>appreciate</t>
  </si>
  <si>
    <t>around the clock</t>
  </si>
  <si>
    <t>around the corner</t>
  </si>
  <si>
    <t>as</t>
  </si>
  <si>
    <t>as follows</t>
  </si>
  <si>
    <t>asap</t>
  </si>
  <si>
    <t>ask for the moon</t>
  </si>
  <si>
    <t>assignment</t>
  </si>
  <si>
    <t>astrounut</t>
  </si>
  <si>
    <t>at large</t>
  </si>
  <si>
    <t>at once</t>
  </si>
  <si>
    <t>at times</t>
  </si>
  <si>
    <t>attach</t>
  </si>
  <si>
    <t>attitude</t>
  </si>
  <si>
    <t>attidude</t>
  </si>
  <si>
    <t>audition</t>
  </si>
  <si>
    <t>autumn</t>
  </si>
  <si>
    <t>award</t>
  </si>
  <si>
    <t>awe</t>
  </si>
  <si>
    <t>backpacking</t>
  </si>
  <si>
    <t>balcony</t>
  </si>
  <si>
    <t>ballet</t>
  </si>
  <si>
    <t>band</t>
  </si>
  <si>
    <t>bare</t>
  </si>
  <si>
    <t>be</t>
  </si>
  <si>
    <t>be born with the left feet</t>
  </si>
  <si>
    <t>be into</t>
  </si>
  <si>
    <t>be tied up with</t>
  </si>
  <si>
    <t>bead</t>
  </si>
  <si>
    <t>bear</t>
  </si>
  <si>
    <t>bedding</t>
  </si>
  <si>
    <t>belief</t>
  </si>
  <si>
    <t>ber</t>
  </si>
  <si>
    <t>better late than later</t>
  </si>
  <si>
    <t>better safe than sorry</t>
  </si>
  <si>
    <t>bi</t>
  </si>
  <si>
    <t>bidding</t>
  </si>
  <si>
    <t>bike pool</t>
  </si>
  <si>
    <t>billy club</t>
  </si>
  <si>
    <t>black tea</t>
  </si>
  <si>
    <t>blackmail</t>
  </si>
  <si>
    <t>block</t>
  </si>
  <si>
    <t>blockbuster</t>
  </si>
  <si>
    <t>bloom</t>
  </si>
  <si>
    <t>blow it</t>
  </si>
  <si>
    <t>bob's your uncle</t>
  </si>
  <si>
    <t>booth</t>
  </si>
  <si>
    <t>born</t>
  </si>
  <si>
    <t>bottleneck</t>
  </si>
  <si>
    <t>boycott</t>
  </si>
  <si>
    <t>break eben</t>
  </si>
  <si>
    <t>bring down the fever</t>
  </si>
  <si>
    <t>bring down the house</t>
  </si>
  <si>
    <t>brown rice</t>
  </si>
  <si>
    <t>brown sugar</t>
  </si>
  <si>
    <t>brunch</t>
  </si>
  <si>
    <t>brutal</t>
  </si>
  <si>
    <t>bulb</t>
  </si>
  <si>
    <t>bulletin</t>
  </si>
  <si>
    <t>busboy</t>
  </si>
  <si>
    <t>business is business</t>
  </si>
  <si>
    <t>calender</t>
  </si>
  <si>
    <t>call someone names</t>
  </si>
  <si>
    <t>calorie</t>
  </si>
  <si>
    <t>can't help but Vinf</t>
  </si>
  <si>
    <t>can't help Ving</t>
  </si>
  <si>
    <t>career</t>
  </si>
  <si>
    <t>carpool</t>
  </si>
  <si>
    <t>carry out</t>
  </si>
  <si>
    <t>carsick</t>
  </si>
  <si>
    <t>cataract</t>
  </si>
  <si>
    <t>catch</t>
  </si>
  <si>
    <t>catch 22</t>
  </si>
  <si>
    <t>caterpillar</t>
  </si>
  <si>
    <t>cerebal palsy</t>
  </si>
  <si>
    <t>certain</t>
  </si>
  <si>
    <t>certainly</t>
  </si>
  <si>
    <t>certainty</t>
  </si>
  <si>
    <t>chameleon</t>
  </si>
  <si>
    <t>chimney</t>
  </si>
  <si>
    <t>class</t>
  </si>
  <si>
    <t>climate</t>
  </si>
  <si>
    <t>cockroach</t>
  </si>
  <si>
    <t>coffee jacket</t>
  </si>
  <si>
    <t>cognitive</t>
  </si>
  <si>
    <t>cold front</t>
  </si>
  <si>
    <t>come across</t>
  </si>
  <si>
    <t>come clean</t>
  </si>
  <si>
    <t>comedian</t>
  </si>
  <si>
    <t>comfort</t>
  </si>
  <si>
    <t>communication</t>
  </si>
  <si>
    <t>community</t>
  </si>
  <si>
    <t>competent</t>
  </si>
  <si>
    <t>con</t>
  </si>
  <si>
    <t>concept</t>
  </si>
  <si>
    <t>concert</t>
  </si>
  <si>
    <t>conclusion</t>
  </si>
  <si>
    <t>condition</t>
  </si>
  <si>
    <t>congential</t>
  </si>
  <si>
    <t>congress</t>
  </si>
  <si>
    <t>congressman</t>
  </si>
  <si>
    <t>conscience</t>
  </si>
  <si>
    <t>consequence</t>
  </si>
  <si>
    <t>consume</t>
  </si>
  <si>
    <t>contact</t>
  </si>
  <si>
    <t>contiguous</t>
  </si>
  <si>
    <t>controversial</t>
  </si>
  <si>
    <t>convert</t>
  </si>
  <si>
    <t>cooker</t>
  </si>
  <si>
    <t>cope</t>
  </si>
  <si>
    <t>copycat</t>
  </si>
  <si>
    <t>copyright</t>
  </si>
  <si>
    <t>corse</t>
  </si>
  <si>
    <t>couch potato</t>
  </si>
  <si>
    <t>couplets</t>
  </si>
  <si>
    <t>cover song</t>
  </si>
  <si>
    <t>cram school</t>
  </si>
  <si>
    <t>creation</t>
  </si>
  <si>
    <t>critical</t>
  </si>
  <si>
    <t>critical condition</t>
  </si>
  <si>
    <t>crocodile</t>
  </si>
  <si>
    <t>cross</t>
  </si>
  <si>
    <t>cross my heart and hope the die</t>
  </si>
  <si>
    <t>crown</t>
  </si>
  <si>
    <t>cub</t>
  </si>
  <si>
    <t>cup of tea</t>
  </si>
  <si>
    <t>curable</t>
  </si>
  <si>
    <t>curator</t>
  </si>
  <si>
    <t>cut down on</t>
  </si>
  <si>
    <t>daigonse</t>
  </si>
  <si>
    <t>dare</t>
  </si>
  <si>
    <t>dark circles</t>
  </si>
  <si>
    <t>de</t>
  </si>
  <si>
    <t>dead-end</t>
  </si>
  <si>
    <t>deadline</t>
  </si>
  <si>
    <t>deal with</t>
  </si>
  <si>
    <t>dear</t>
  </si>
  <si>
    <t>dear shop</t>
  </si>
  <si>
    <t>decision</t>
  </si>
  <si>
    <t>deict</t>
  </si>
  <si>
    <t>demand</t>
  </si>
  <si>
    <t>dependent</t>
  </si>
  <si>
    <t>depression</t>
  </si>
  <si>
    <t>devastating</t>
  </si>
  <si>
    <t>diagram</t>
  </si>
  <si>
    <t>die-ahrd</t>
  </si>
  <si>
    <t>dimension</t>
  </si>
  <si>
    <t>dietary</t>
  </si>
  <si>
    <t>dignity</t>
  </si>
  <si>
    <t>dimming</t>
  </si>
  <si>
    <t>dis</t>
  </si>
  <si>
    <t>disappointment</t>
  </si>
  <si>
    <t>discount</t>
  </si>
  <si>
    <t>disease</t>
  </si>
  <si>
    <t>donation</t>
  </si>
  <si>
    <t>documentary</t>
  </si>
  <si>
    <t>don't put your money where your mouth is</t>
  </si>
  <si>
    <t>down</t>
  </si>
  <si>
    <t>down jacket</t>
  </si>
  <si>
    <t>down to earth</t>
  </si>
  <si>
    <t>down under</t>
  </si>
  <si>
    <t>downy</t>
  </si>
  <si>
    <t>dozen</t>
  </si>
  <si>
    <t>dragon fly</t>
  </si>
  <si>
    <t>dragon fruit</t>
  </si>
  <si>
    <t>draw</t>
  </si>
  <si>
    <t>dressing</t>
  </si>
  <si>
    <t>drive</t>
  </si>
  <si>
    <t xml:space="preserve">drive  </t>
  </si>
  <si>
    <t>drive-through</t>
  </si>
  <si>
    <t>drop</t>
  </si>
  <si>
    <t>drop by</t>
  </si>
  <si>
    <t>Drop it</t>
  </si>
  <si>
    <t>drop out of</t>
  </si>
  <si>
    <t>earth</t>
  </si>
  <si>
    <t>eat one's word</t>
  </si>
  <si>
    <t>eat soup</t>
  </si>
  <si>
    <t>economy</t>
  </si>
  <si>
    <t>eighteen</t>
  </si>
  <si>
    <t>eighty</t>
  </si>
  <si>
    <t>eletrolysis</t>
  </si>
  <si>
    <t>employ</t>
  </si>
  <si>
    <t>en(prefix)</t>
  </si>
  <si>
    <t>en(suffix)</t>
  </si>
  <si>
    <t>enchanting</t>
  </si>
  <si>
    <t>endorphin</t>
  </si>
  <si>
    <t>ent</t>
  </si>
  <si>
    <t>envious</t>
  </si>
  <si>
    <t>epidemic</t>
  </si>
  <si>
    <t>er(suffix)</t>
  </si>
  <si>
    <t>ese</t>
  </si>
  <si>
    <t>ess</t>
  </si>
  <si>
    <t>estimate</t>
  </si>
  <si>
    <t>even</t>
  </si>
  <si>
    <t>every dog has its day</t>
  </si>
  <si>
    <t>every now and then</t>
  </si>
  <si>
    <t>examine</t>
  </si>
  <si>
    <t>excused</t>
  </si>
  <si>
    <t>exoplanet</t>
  </si>
  <si>
    <t>expect</t>
  </si>
  <si>
    <t>expelled</t>
  </si>
  <si>
    <t>experiment</t>
  </si>
  <si>
    <t>fall</t>
  </si>
  <si>
    <t>fascinated</t>
  </si>
  <si>
    <t>fast</t>
  </si>
  <si>
    <t>feature</t>
  </si>
  <si>
    <t>ferocious</t>
  </si>
  <si>
    <t>Ferris Wheel</t>
  </si>
  <si>
    <t>festival</t>
  </si>
  <si>
    <t>fifteen</t>
  </si>
  <si>
    <t>figure</t>
  </si>
  <si>
    <t>fine</t>
  </si>
  <si>
    <t>finite</t>
  </si>
  <si>
    <t>firefly</t>
  </si>
  <si>
    <t>fireplace</t>
  </si>
  <si>
    <t>fix</t>
  </si>
  <si>
    <t>flake</t>
  </si>
  <si>
    <t>floor</t>
  </si>
  <si>
    <t>formal</t>
  </si>
  <si>
    <t>fortune</t>
  </si>
  <si>
    <t>forty</t>
  </si>
  <si>
    <t>foundation</t>
  </si>
  <si>
    <t>free from</t>
  </si>
  <si>
    <t>free shipping</t>
  </si>
  <si>
    <t>frighten</t>
  </si>
  <si>
    <t>from time to time</t>
  </si>
  <si>
    <t>frown</t>
  </si>
  <si>
    <t>fu</t>
  </si>
  <si>
    <t>ful</t>
  </si>
  <si>
    <t>future</t>
  </si>
  <si>
    <t>gallon</t>
  </si>
  <si>
    <t>game</t>
  </si>
  <si>
    <t>gene</t>
  </si>
  <si>
    <t>general</t>
  </si>
  <si>
    <t>get along with</t>
  </si>
  <si>
    <t>glisten</t>
  </si>
  <si>
    <t>go south</t>
  </si>
  <si>
    <t>go to church</t>
  </si>
  <si>
    <t>graveyard</t>
  </si>
  <si>
    <t>gray hair</t>
  </si>
  <si>
    <t>green</t>
  </si>
  <si>
    <t>green fingers</t>
  </si>
  <si>
    <t>grocery</t>
  </si>
  <si>
    <t>ground</t>
  </si>
  <si>
    <t>guts</t>
  </si>
  <si>
    <t>hard</t>
  </si>
  <si>
    <t>hardcover</t>
  </si>
  <si>
    <t>harm</t>
  </si>
  <si>
    <t>harness</t>
  </si>
  <si>
    <t>have a slim chance</t>
  </si>
  <si>
    <t>have a sweet tooth</t>
  </si>
  <si>
    <t>have enough on one's plate</t>
  </si>
  <si>
    <t>having soup</t>
  </si>
  <si>
    <t>jaywalkers</t>
  </si>
  <si>
    <t>hit it off with sb</t>
  </si>
  <si>
    <t>hit the books</t>
  </si>
  <si>
    <t>hit the jackpot</t>
  </si>
  <si>
    <t>hold all the card</t>
  </si>
  <si>
    <t>honk</t>
  </si>
  <si>
    <t>honor</t>
  </si>
  <si>
    <t>horn</t>
  </si>
  <si>
    <t>horrific</t>
  </si>
  <si>
    <t>horror</t>
  </si>
  <si>
    <t>host</t>
  </si>
  <si>
    <t>hot spring</t>
  </si>
  <si>
    <t>hour hand</t>
  </si>
  <si>
    <t>I am all in</t>
  </si>
  <si>
    <t>I am toast</t>
  </si>
  <si>
    <t>I wasn't quiet myself</t>
  </si>
  <si>
    <t>ible</t>
  </si>
  <si>
    <t>iceberg</t>
  </si>
  <si>
    <t>ideal</t>
  </si>
  <si>
    <t>identical</t>
  </si>
  <si>
    <t>im</t>
  </si>
  <si>
    <t>immoral</t>
  </si>
  <si>
    <t>improvisation</t>
  </si>
  <si>
    <t>in a row</t>
  </si>
  <si>
    <t>in no time</t>
  </si>
  <si>
    <t>in short</t>
  </si>
  <si>
    <t>in the small hours</t>
  </si>
  <si>
    <t>in time</t>
  </si>
  <si>
    <t>in(prefix)</t>
  </si>
  <si>
    <t>incident</t>
  </si>
  <si>
    <t>income</t>
  </si>
  <si>
    <t>inconvenience</t>
  </si>
  <si>
    <t>indeed</t>
  </si>
  <si>
    <t>industrial</t>
  </si>
  <si>
    <t>industry</t>
  </si>
  <si>
    <t>infamous</t>
  </si>
  <si>
    <t>infect</t>
  </si>
  <si>
    <t>infected</t>
  </si>
  <si>
    <t>infer</t>
  </si>
  <si>
    <t>ingredient</t>
  </si>
  <si>
    <t>insight</t>
  </si>
  <si>
    <t>inter</t>
  </si>
  <si>
    <t>introduce</t>
  </si>
  <si>
    <t>investigation</t>
  </si>
  <si>
    <t>invole</t>
  </si>
  <si>
    <t>ion</t>
  </si>
  <si>
    <t>ish</t>
  </si>
  <si>
    <t>issue</t>
  </si>
  <si>
    <t>It goes without syaing</t>
  </si>
  <si>
    <t>ity</t>
  </si>
  <si>
    <t>ivory</t>
  </si>
  <si>
    <t>joss</t>
  </si>
  <si>
    <t>joss paper</t>
  </si>
  <si>
    <t>jump out of the frying pan and into the fire</t>
  </si>
  <si>
    <t>just</t>
  </si>
  <si>
    <t>kick out of</t>
  </si>
  <si>
    <t>kid</t>
  </si>
  <si>
    <t>lack</t>
  </si>
  <si>
    <t>ladder</t>
  </si>
  <si>
    <t>land</t>
  </si>
  <si>
    <t>land line phone</t>
  </si>
  <si>
    <t>last</t>
  </si>
  <si>
    <t>last but not least</t>
  </si>
  <si>
    <t>Lazy Susan</t>
  </si>
  <si>
    <t>legacy</t>
  </si>
  <si>
    <t>less(suffix)</t>
  </si>
  <si>
    <t>let it slide</t>
  </si>
  <si>
    <t>let you down</t>
  </si>
  <si>
    <t>lid</t>
  </si>
  <si>
    <t>life vest</t>
  </si>
  <si>
    <t>line</t>
  </si>
  <si>
    <t>long for</t>
  </si>
  <si>
    <t>lot</t>
  </si>
  <si>
    <t xml:space="preserve">lot </t>
  </si>
  <si>
    <t>lovely weather for ducks</t>
  </si>
  <si>
    <t>low blow</t>
  </si>
  <si>
    <t>luggage</t>
  </si>
  <si>
    <t>lullaby</t>
  </si>
  <si>
    <t>ly</t>
  </si>
  <si>
    <t>maekup</t>
  </si>
  <si>
    <t>maid</t>
  </si>
  <si>
    <t>make believe</t>
  </si>
  <si>
    <t>make each day counts</t>
  </si>
  <si>
    <t>manage</t>
  </si>
  <si>
    <t>managed</t>
  </si>
  <si>
    <t>mass</t>
  </si>
  <si>
    <t>mayday</t>
  </si>
  <si>
    <t>mean</t>
  </si>
  <si>
    <t>Merry go round</t>
  </si>
  <si>
    <t>milkshake</t>
  </si>
  <si>
    <t>minute</t>
  </si>
  <si>
    <t>mis</t>
  </si>
  <si>
    <t>model</t>
  </si>
  <si>
    <t>module</t>
  </si>
  <si>
    <t>Money talks</t>
  </si>
  <si>
    <t>moral</t>
  </si>
  <si>
    <t>moral conscience</t>
  </si>
  <si>
    <t>more or less</t>
  </si>
  <si>
    <t>mouthwatering</t>
  </si>
  <si>
    <t>movation</t>
  </si>
  <si>
    <t>nationality</t>
  </si>
  <si>
    <t>neglect</t>
  </si>
  <si>
    <t>neglected</t>
  </si>
  <si>
    <t>neither</t>
  </si>
  <si>
    <t>newly-wed</t>
  </si>
  <si>
    <t>nineteen</t>
  </si>
  <si>
    <t>ninety</t>
  </si>
  <si>
    <t>no pain no gain</t>
  </si>
  <si>
    <t>no show socks</t>
  </si>
  <si>
    <t>nor</t>
  </si>
  <si>
    <t>nose bridge</t>
  </si>
  <si>
    <t>nude</t>
  </si>
  <si>
    <t>numerous</t>
  </si>
  <si>
    <t>nuts</t>
  </si>
  <si>
    <t>poacher</t>
  </si>
  <si>
    <t>obesity</t>
  </si>
  <si>
    <t>obituary</t>
  </si>
  <si>
    <t>offer</t>
  </si>
  <si>
    <t>on business</t>
  </si>
  <si>
    <t>on one's knees</t>
  </si>
  <si>
    <t>on second thought</t>
  </si>
  <si>
    <t>on the dot</t>
  </si>
  <si>
    <t>on the house</t>
  </si>
  <si>
    <t>on the other hand</t>
  </si>
  <si>
    <t>on the road</t>
  </si>
  <si>
    <t>on the rocks</t>
  </si>
  <si>
    <t>on way or another</t>
  </si>
  <si>
    <t>once and for all</t>
  </si>
  <si>
    <t>Once bittten twice shy</t>
  </si>
  <si>
    <t>once in a blue moon</t>
  </si>
  <si>
    <t>one of a kind</t>
  </si>
  <si>
    <t>opportunity</t>
  </si>
  <si>
    <t>optimistic</t>
  </si>
  <si>
    <t>or(suffix)</t>
  </si>
  <si>
    <t>orbit</t>
  </si>
  <si>
    <t>organization</t>
  </si>
  <si>
    <t>orgin</t>
  </si>
  <si>
    <t>orphanage</t>
  </si>
  <si>
    <t>ous</t>
  </si>
  <si>
    <t>out of order</t>
  </si>
  <si>
    <t>out of question</t>
  </si>
  <si>
    <t>out of the blue</t>
  </si>
  <si>
    <t>out of the question</t>
  </si>
  <si>
    <t>out(prefix)</t>
  </si>
  <si>
    <t>over the moon</t>
  </si>
  <si>
    <t>overwhelm</t>
  </si>
  <si>
    <t>pace</t>
  </si>
  <si>
    <t>parking lot</t>
  </si>
  <si>
    <t>pass away</t>
  </si>
  <si>
    <t>passerby</t>
  </si>
  <si>
    <t>pasture</t>
  </si>
  <si>
    <t>patronizing</t>
  </si>
  <si>
    <t>perm</t>
  </si>
  <si>
    <t>persistence</t>
  </si>
  <si>
    <t>personality</t>
  </si>
  <si>
    <t>philanthropist</t>
  </si>
  <si>
    <t>physical</t>
  </si>
  <si>
    <t>picnicking</t>
  </si>
  <si>
    <t>pie in the sky</t>
  </si>
  <si>
    <t>pill</t>
  </si>
  <si>
    <t>pin number</t>
  </si>
  <si>
    <t>play cool</t>
  </si>
  <si>
    <t>play go</t>
  </si>
  <si>
    <t>play pool</t>
  </si>
  <si>
    <t>please</t>
  </si>
  <si>
    <t>pleasure</t>
  </si>
  <si>
    <t>pocket money</t>
  </si>
  <si>
    <t>point</t>
  </si>
  <si>
    <t>poisonous</t>
  </si>
  <si>
    <t>pole</t>
  </si>
  <si>
    <t>policeman</t>
  </si>
  <si>
    <t>policewoman</t>
  </si>
  <si>
    <t>poll</t>
  </si>
  <si>
    <t>pope</t>
  </si>
  <si>
    <t>poultry</t>
  </si>
  <si>
    <t>practice</t>
  </si>
  <si>
    <t>predator</t>
  </si>
  <si>
    <t>preface</t>
  </si>
  <si>
    <t>prefer</t>
  </si>
  <si>
    <t>present</t>
  </si>
  <si>
    <t>prey</t>
  </si>
  <si>
    <t>problematic</t>
  </si>
  <si>
    <t>pronunciation</t>
  </si>
  <si>
    <t>propene</t>
  </si>
  <si>
    <t>proper</t>
  </si>
  <si>
    <t>public</t>
  </si>
  <si>
    <t>punishment</t>
  </si>
  <si>
    <t>puppy love</t>
  </si>
  <si>
    <t>put away</t>
  </si>
  <si>
    <t>put down</t>
  </si>
  <si>
    <t>put off</t>
  </si>
  <si>
    <t>put on</t>
  </si>
  <si>
    <t>put up</t>
  </si>
  <si>
    <t>put up with</t>
  </si>
  <si>
    <t>put…on hold</t>
  </si>
  <si>
    <t>queer</t>
  </si>
  <si>
    <t>raise</t>
  </si>
  <si>
    <t>rate</t>
  </si>
  <si>
    <t>read between the lines</t>
  </si>
  <si>
    <t>related</t>
  </si>
  <si>
    <t>reconstruction</t>
  </si>
  <si>
    <t>re-examine</t>
  </si>
  <si>
    <t>refer</t>
  </si>
  <si>
    <t>regret</t>
  </si>
  <si>
    <t>regretted</t>
  </si>
  <si>
    <t>reinforcement</t>
  </si>
  <si>
    <t>report card</t>
  </si>
  <si>
    <t>reporter</t>
  </si>
  <si>
    <t>reptile</t>
  </si>
  <si>
    <t>retire</t>
  </si>
  <si>
    <t>retirement</t>
  </si>
  <si>
    <t>reunion</t>
  </si>
  <si>
    <t>review</t>
  </si>
  <si>
    <t>ring</t>
  </si>
  <si>
    <t>roast</t>
  </si>
  <si>
    <t>role</t>
  </si>
  <si>
    <t>romance</t>
  </si>
  <si>
    <t>romantic</t>
  </si>
  <si>
    <t>rotten</t>
  </si>
  <si>
    <t>round</t>
  </si>
  <si>
    <t>runny nose</t>
  </si>
  <si>
    <t>same page</t>
  </si>
  <si>
    <t>sandwich cookie</t>
  </si>
  <si>
    <t>sb's days are numbered</t>
  </si>
  <si>
    <t>sculpture</t>
  </si>
  <si>
    <t>secretary</t>
  </si>
  <si>
    <t>see eye to eye</t>
  </si>
  <si>
    <t>sense</t>
  </si>
  <si>
    <t>sentence</t>
  </si>
  <si>
    <t>server</t>
  </si>
  <si>
    <t>shame</t>
  </si>
  <si>
    <t>shopkeeper</t>
  </si>
  <si>
    <t>short</t>
  </si>
  <si>
    <t>shortage</t>
  </si>
  <si>
    <t>shortcake</t>
  </si>
  <si>
    <t>shortcut</t>
  </si>
  <si>
    <t>shove</t>
  </si>
  <si>
    <t>show off</t>
  </si>
  <si>
    <t>show up</t>
  </si>
  <si>
    <t>shy</t>
  </si>
  <si>
    <t>siblings</t>
  </si>
  <si>
    <t>sign language</t>
  </si>
  <si>
    <t>silken</t>
  </si>
  <si>
    <t>similarity</t>
  </si>
  <si>
    <t>situation</t>
  </si>
  <si>
    <t>skirt</t>
  </si>
  <si>
    <t>skort</t>
  </si>
  <si>
    <t>skylights</t>
  </si>
  <si>
    <t>slaughter</t>
  </si>
  <si>
    <t>sled</t>
  </si>
  <si>
    <t>slim</t>
  </si>
  <si>
    <t>small talk</t>
  </si>
  <si>
    <t>soap opera</t>
  </si>
  <si>
    <t>sociologist</t>
  </si>
  <si>
    <t>solution</t>
  </si>
  <si>
    <t>solve</t>
  </si>
  <si>
    <t>some time</t>
  </si>
  <si>
    <t>some times</t>
  </si>
  <si>
    <t>sometime</t>
  </si>
  <si>
    <t>sometimes</t>
  </si>
  <si>
    <t>sooner or later</t>
  </si>
  <si>
    <t>sound</t>
  </si>
  <si>
    <t>span</t>
  </si>
  <si>
    <t>spell</t>
  </si>
  <si>
    <t>sportsday</t>
  </si>
  <si>
    <t>spring</t>
  </si>
  <si>
    <t>square</t>
  </si>
  <si>
    <t>squat</t>
  </si>
  <si>
    <t>stand</t>
  </si>
  <si>
    <t>stand for</t>
  </si>
  <si>
    <t>stand out</t>
  </si>
  <si>
    <t>statement</t>
  </si>
  <si>
    <t>still</t>
  </si>
  <si>
    <t>still water runs deep</t>
  </si>
  <si>
    <t>stocking</t>
  </si>
  <si>
    <t>stop short</t>
  </si>
  <si>
    <t>story</t>
  </si>
  <si>
    <t>straight</t>
  </si>
  <si>
    <t>straight from the horse's mouse</t>
  </si>
  <si>
    <t>straw</t>
  </si>
  <si>
    <t>strike</t>
  </si>
  <si>
    <t>subject</t>
  </si>
  <si>
    <t>sundial</t>
  </si>
  <si>
    <t>sunny side up</t>
  </si>
  <si>
    <t>sunroof</t>
  </si>
  <si>
    <t>superstition</t>
  </si>
  <si>
    <t>superstitious</t>
  </si>
  <si>
    <t>supplement</t>
  </si>
  <si>
    <t>supporting actor</t>
  </si>
  <si>
    <t>suspect</t>
  </si>
  <si>
    <t>take</t>
  </si>
  <si>
    <t>take the trouble</t>
  </si>
  <si>
    <t>talk turkey</t>
  </si>
  <si>
    <t>tele</t>
  </si>
  <si>
    <t>tell right from wrong</t>
  </si>
  <si>
    <t>than</t>
  </si>
  <si>
    <t>the apple of one's eye</t>
  </si>
  <si>
    <t>the best is yet to come</t>
  </si>
  <si>
    <t>the black sheep</t>
  </si>
  <si>
    <t>the bottom line</t>
  </si>
  <si>
    <t>the day after tomorrow</t>
  </si>
  <si>
    <t>the lion's share</t>
  </si>
  <si>
    <t>the other way around</t>
  </si>
  <si>
    <t>the rat race</t>
  </si>
  <si>
    <t>theme</t>
  </si>
  <si>
    <t>then</t>
  </si>
  <si>
    <t>thesis</t>
  </si>
  <si>
    <t>thirty</t>
  </si>
  <si>
    <t>throw up</t>
  </si>
  <si>
    <t>tie</t>
  </si>
  <si>
    <t>time</t>
  </si>
  <si>
    <t>to be or not to be, that's the quesetion</t>
  </si>
  <si>
    <t>toast</t>
  </si>
  <si>
    <t>tragety</t>
  </si>
  <si>
    <t>train</t>
  </si>
  <si>
    <t>trans</t>
  </si>
  <si>
    <t>treat</t>
  </si>
  <si>
    <t>treat others as you wish to be treated</t>
  </si>
  <si>
    <t>trip</t>
  </si>
  <si>
    <t>tropical</t>
  </si>
  <si>
    <t>true colors</t>
  </si>
  <si>
    <t>turn over  a new leaf</t>
  </si>
  <si>
    <t>turnip</t>
  </si>
  <si>
    <t>twenty</t>
  </si>
  <si>
    <t>twenty-four seven</t>
  </si>
  <si>
    <t>twilight</t>
  </si>
  <si>
    <t>typical</t>
  </si>
  <si>
    <t>ult</t>
  </si>
  <si>
    <t>un</t>
  </si>
  <si>
    <t>under the weather</t>
  </si>
  <si>
    <t>under way</t>
  </si>
  <si>
    <t>understatement</t>
  </si>
  <si>
    <t>uni</t>
  </si>
  <si>
    <t>universal</t>
  </si>
  <si>
    <t>universality</t>
  </si>
  <si>
    <t>urine</t>
  </si>
  <si>
    <t>versatile</t>
  </si>
  <si>
    <t>victim</t>
  </si>
  <si>
    <t>visa</t>
  </si>
  <si>
    <t>vulture</t>
  </si>
  <si>
    <t>waist</t>
  </si>
  <si>
    <t>waistline</t>
  </si>
  <si>
    <t>wake</t>
  </si>
  <si>
    <t>wake up call</t>
  </si>
  <si>
    <t>walk</t>
  </si>
  <si>
    <t>walk of life</t>
  </si>
  <si>
    <t>wall have ears</t>
  </si>
  <si>
    <t>warm front</t>
  </si>
  <si>
    <t>we are through</t>
  </si>
  <si>
    <t>wear</t>
  </si>
  <si>
    <t>weeded-out</t>
  </si>
  <si>
    <t>weekdays</t>
  </si>
  <si>
    <t>weirdo</t>
  </si>
  <si>
    <t>well</t>
  </si>
  <si>
    <t>wet blanket</t>
  </si>
  <si>
    <t>white lie</t>
  </si>
  <si>
    <t>will</t>
  </si>
  <si>
    <t>willing</t>
  </si>
  <si>
    <t>wind</t>
  </si>
  <si>
    <t>wind farm</t>
  </si>
  <si>
    <t>wind park</t>
  </si>
  <si>
    <t>with pleasure</t>
  </si>
  <si>
    <t>witness</t>
  </si>
  <si>
    <t>wonder</t>
  </si>
  <si>
    <t>word</t>
  </si>
  <si>
    <t>work out</t>
  </si>
  <si>
    <t>y</t>
  </si>
  <si>
    <t>y(suffix)</t>
  </si>
  <si>
    <t>yellow</t>
  </si>
  <si>
    <t>you get what you paid for</t>
  </si>
  <si>
    <t>zebra cross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</si>
</sst>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PMingLiu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9.89"/>
    <col customWidth="1" min="2" max="26" width="6.78"/>
  </cols>
  <sheetData>
    <row r="1" ht="16.5" customHeight="1">
      <c r="A1" s="1" t="s">
        <v>0</v>
      </c>
      <c r="B1" s="1" t="s">
        <v>1</v>
      </c>
    </row>
    <row r="2" ht="16.5" customHeight="1">
      <c r="A2" s="1" t="s">
        <v>2</v>
      </c>
      <c r="B2" t="str">
        <f>IFERROR(__xludf.DUMMYFUNCTION("googletranslate(A2 ,""en"" ,""zh_hant"")"),"麵包師的打")</f>
        <v>麵包師的打</v>
      </c>
    </row>
    <row r="3" ht="16.5" customHeight="1">
      <c r="A3" s="1" t="s">
        <v>3</v>
      </c>
      <c r="B3" t="str">
        <f>IFERROR(__xludf.DUMMYFUNCTION("googletranslate(A3 ,""en"" ,""zh_hant"")"),"閉卷")</f>
        <v>閉卷</v>
      </c>
    </row>
    <row r="4" ht="16.5" customHeight="1">
      <c r="A4" s="1" t="s">
        <v>4</v>
      </c>
      <c r="B4" t="str">
        <f>IFERROR(__xludf.DUMMYFUNCTION("googletranslate(A4 ,""en"" ,""zh_hant"")"),"一個絕交信")</f>
        <v>一個絕交信</v>
      </c>
    </row>
    <row r="5" ht="16.5" customHeight="1">
      <c r="A5" s="1" t="s">
        <v>5</v>
      </c>
      <c r="B5" t="str">
        <f>IFERROR(__xludf.DUMMYFUNCTION("googletranslate(A5 ,""en"" ,""zh_hant"")"),"你關心脂肪很多")</f>
        <v>你關心脂肪很多</v>
      </c>
    </row>
    <row r="6" ht="16.5" customHeight="1">
      <c r="A6" s="1" t="s">
        <v>6</v>
      </c>
      <c r="B6" t="str">
        <f>IFERROR(__xludf.DUMMYFUNCTION("googletranslate(A6 ,""en"" ,""zh_hant"")"),"硬銷售")</f>
        <v>硬銷售</v>
      </c>
    </row>
    <row r="7" ht="16.5" customHeight="1">
      <c r="A7" s="1" t="s">
        <v>7</v>
      </c>
      <c r="B7" t="str">
        <f>IFERROR(__xludf.DUMMYFUNCTION("googletranslate(A7 ,""en"" ,""zh_hant"")"),"魚群")</f>
        <v>魚群</v>
      </c>
    </row>
    <row r="8" ht="16.5" customHeight="1">
      <c r="A8" s="1" t="s">
        <v>8</v>
      </c>
      <c r="B8" t="str">
        <f>IFERROR(__xludf.DUMMYFUNCTION("googletranslate(A8 ,""en"" ,""zh_hant"")"),"一個警鐘")</f>
        <v>一個警鐘</v>
      </c>
    </row>
    <row r="9" ht="16.5" customHeight="1">
      <c r="A9" s="1" t="s">
        <v>9</v>
      </c>
      <c r="B9" t="str">
        <f>IFERROR(__xludf.DUMMYFUNCTION("googletranslate(A9 ,""en"" ,""zh_hant"")"),"白象")</f>
        <v>白象</v>
      </c>
    </row>
    <row r="10" ht="16.5" customHeight="1">
      <c r="A10" s="1" t="s">
        <v>10</v>
      </c>
      <c r="B10" t="str">
        <f>IFERROR(__xludf.DUMMYFUNCTION("googletranslate(A10 ,""en"" ,""zh_hant"")"),"一個（前綴）")</f>
        <v>一個（前綴）</v>
      </c>
    </row>
    <row r="11" ht="16.5" customHeight="1">
      <c r="A11" s="1" t="s">
        <v>11</v>
      </c>
      <c r="B11" t="str">
        <f>IFERROR(__xludf.DUMMYFUNCTION("googletranslate(A11 ,""en"" ,""zh_hant"")"),"能夠")</f>
        <v>能夠</v>
      </c>
    </row>
    <row r="12" ht="16.5" customHeight="1">
      <c r="A12" s="1" t="s">
        <v>12</v>
      </c>
      <c r="B12" t="str">
        <f>IFERROR(__xludf.DUMMYFUNCTION("googletranslate(A12 ,""en"" ,""zh_hant"")"),"紊亂ETC")</f>
        <v>紊亂ETC</v>
      </c>
    </row>
    <row r="13" ht="16.5" customHeight="1">
      <c r="A13" s="1" t="s">
        <v>13</v>
      </c>
      <c r="B13" t="str">
        <f>IFERROR(__xludf.DUMMYFUNCTION("googletranslate(A13 ,""en"" ,""zh_hant"")"),"事故")</f>
        <v>事故</v>
      </c>
    </row>
    <row r="14" ht="16.5" customHeight="1">
      <c r="A14" s="1" t="s">
        <v>14</v>
      </c>
      <c r="B14" t="str">
        <f>IFERROR(__xludf.DUMMYFUNCTION("googletranslate(A14 ,""en"" ,""zh_hant"")"),"根據")</f>
        <v>根據</v>
      </c>
    </row>
    <row r="15" ht="16.5" customHeight="1">
      <c r="A15" s="1" t="s">
        <v>15</v>
      </c>
      <c r="B15" t="str">
        <f>IFERROR(__xludf.DUMMYFUNCTION("googletranslate(A15 ,""en"" ,""zh_hant"")"),"根據")</f>
        <v>根據</v>
      </c>
    </row>
    <row r="16" ht="16.5" customHeight="1">
      <c r="A16" s="1" t="s">
        <v>16</v>
      </c>
      <c r="B16" t="str">
        <f>IFERROR(__xludf.DUMMYFUNCTION("googletranslate(A16 ,""en"" ,""zh_hant"")"),"成就")</f>
        <v>成就</v>
      </c>
    </row>
    <row r="17" ht="16.5" customHeight="1">
      <c r="A17" s="1" t="s">
        <v>17</v>
      </c>
      <c r="B17" t="str">
        <f>IFERROR(__xludf.DUMMYFUNCTION("googletranslate(A17 ,""en"" ,""zh_hant"")"),"其實")</f>
        <v>其實</v>
      </c>
    </row>
    <row r="18" ht="16.5" customHeight="1">
      <c r="A18" s="1" t="s">
        <v>18</v>
      </c>
      <c r="B18" t="str">
        <f>IFERROR(__xludf.DUMMYFUNCTION("googletranslate(A18 ,""en"" ,""zh_hant"")"),"亞當的蘋果")</f>
        <v>亞當的蘋果</v>
      </c>
    </row>
    <row r="19" ht="16.5" customHeight="1">
      <c r="A19" s="1" t="s">
        <v>19</v>
      </c>
      <c r="B19" t="str">
        <f>IFERROR(__xludf.DUMMYFUNCTION("googletranslate(A19 ,""en"" ,""zh_hant"")"),"採用")</f>
        <v>採用</v>
      </c>
    </row>
    <row r="20" ht="16.5" customHeight="1">
      <c r="A20" s="1" t="s">
        <v>20</v>
      </c>
      <c r="B20" t="str">
        <f>IFERROR(__xludf.DUMMYFUNCTION("googletranslate(A20 ,""en"" ,""zh_hant"")"),"給予")</f>
        <v>給予</v>
      </c>
    </row>
    <row r="21" ht="16.5" customHeight="1">
      <c r="A21" s="1" t="s">
        <v>21</v>
      </c>
      <c r="B21" t="str">
        <f>IFERROR(__xludf.DUMMYFUNCTION("googletranslate(A21 ,""en"" ,""zh_hant"")"),"之後")</f>
        <v>之後</v>
      </c>
    </row>
    <row r="22" ht="16.5" customHeight="1">
      <c r="A22" s="1" t="s">
        <v>22</v>
      </c>
      <c r="B22" t="str">
        <f>IFERROR(__xludf.DUMMYFUNCTION("googletranslate(A22 ,""en"" ,""zh_hant"")"),"年齡")</f>
        <v>年齡</v>
      </c>
    </row>
    <row r="23" ht="16.5" customHeight="1">
      <c r="A23" s="1" t="s">
        <v>22</v>
      </c>
      <c r="B23" t="str">
        <f>IFERROR(__xludf.DUMMYFUNCTION("googletranslate(A23 ,""en"" ,""zh_hant"")"),"年齡")</f>
        <v>年齡</v>
      </c>
    </row>
    <row r="24" ht="16.5" customHeight="1">
      <c r="A24" s="1" t="s">
        <v>23</v>
      </c>
      <c r="B24" t="str">
        <f>IFERROR(__xludf.DUMMYFUNCTION("googletranslate(A24 ,""en"" ,""zh_hant"")"),"冷氣機")</f>
        <v>冷氣機</v>
      </c>
    </row>
    <row r="25" ht="16.5" customHeight="1">
      <c r="A25" s="1" t="s">
        <v>24</v>
      </c>
      <c r="B25" t="str">
        <f>IFERROR(__xludf.DUMMYFUNCTION("googletranslate(A25 ,""en"" ,""zh_hant"")"),"人")</f>
        <v>人</v>
      </c>
    </row>
    <row r="26" ht="16.5" customHeight="1">
      <c r="A26" s="1" t="s">
        <v>25</v>
      </c>
      <c r="B26" t="str">
        <f>IFERROR(__xludf.DUMMYFUNCTION("googletranslate(A26 ,""en"" ,""zh_hant"")"),"專輯")</f>
        <v>專輯</v>
      </c>
    </row>
    <row r="27" ht="16.5" customHeight="1">
      <c r="A27" s="1" t="s">
        <v>26</v>
      </c>
      <c r="B27" t="str">
        <f>IFERROR(__xludf.DUMMYFUNCTION("googletranslate(A27 ,""en"" ,""zh_hant"")"),"一個列表")</f>
        <v>一個列表</v>
      </c>
    </row>
    <row r="28" ht="16.5" customHeight="1">
      <c r="A28" s="1" t="s">
        <v>27</v>
      </c>
      <c r="B28" t="str">
        <f>IFERROR(__xludf.DUMMYFUNCTION("googletranslate(A28 ,""en"" ,""zh_hant"")"),"鱷魚")</f>
        <v>鱷魚</v>
      </c>
    </row>
    <row r="29" ht="16.5" customHeight="1">
      <c r="A29" s="1" t="s">
        <v>28</v>
      </c>
      <c r="B29" t="str">
        <f>IFERROR(__xludf.DUMMYFUNCTION("googletranslate(A29 ,""en"" ,""zh_hant"")"),"單獨")</f>
        <v>單獨</v>
      </c>
    </row>
    <row r="30" ht="16.5" customHeight="1">
      <c r="A30" s="1" t="s">
        <v>28</v>
      </c>
      <c r="B30" t="str">
        <f>IFERROR(__xludf.DUMMYFUNCTION("googletranslate(A30 ,""en"" ,""zh_hant"")"),"單獨")</f>
        <v>單獨</v>
      </c>
    </row>
    <row r="31" ht="16.5" customHeight="1">
      <c r="A31" s="1" t="s">
        <v>29</v>
      </c>
      <c r="B31" t="str">
        <f>IFERROR(__xludf.DUMMYFUNCTION("googletranslate(A31 ,""en"" ,""zh_hant"")"),"沿")</f>
        <v>沿</v>
      </c>
    </row>
    <row r="32" ht="16.5" customHeight="1">
      <c r="A32" s="1" t="s">
        <v>30</v>
      </c>
      <c r="B32" t="str">
        <f>IFERROR(__xludf.DUMMYFUNCTION("googletranslate(A32 ,""en"" ,""zh_hant"")"),"驚人")</f>
        <v>驚人</v>
      </c>
    </row>
    <row r="33" ht="16.5" customHeight="1">
      <c r="A33" s="1" t="s">
        <v>31</v>
      </c>
      <c r="B33" t="str">
        <f>IFERROR(__xludf.DUMMYFUNCTION("googletranslate(A33 ,""en"" ,""zh_hant"")"),"遊樂園")</f>
        <v>遊樂園</v>
      </c>
    </row>
    <row r="34" ht="16.5" customHeight="1">
      <c r="A34" s="1" t="s">
        <v>32</v>
      </c>
      <c r="B34" t="str">
        <f>IFERROR(__xludf.DUMMYFUNCTION("googletranslate(A34 ,""en"" ,""zh_hant"")"),"祖先")</f>
        <v>祖先</v>
      </c>
    </row>
    <row r="35" ht="16.5" customHeight="1">
      <c r="A35" s="1" t="s">
        <v>33</v>
      </c>
      <c r="B35" t="str">
        <f>IFERROR(__xludf.DUMMYFUNCTION("googletranslate(A35 ,""en"" ,""zh_hant"")"),"解藥")</f>
        <v>解藥</v>
      </c>
    </row>
    <row r="36" ht="16.5" customHeight="1">
      <c r="A36" s="1" t="s">
        <v>34</v>
      </c>
      <c r="B36" t="str">
        <f>IFERROR(__xludf.DUMMYFUNCTION("googletranslate(A36 ,""en"" ,""zh_hant"")"),"抗氧化活性")</f>
        <v>抗氧化活性</v>
      </c>
    </row>
    <row r="37" ht="16.5" customHeight="1">
      <c r="A37" s="1" t="s">
        <v>35</v>
      </c>
      <c r="B37" t="str">
        <f>IFERROR(__xludf.DUMMYFUNCTION("googletranslate(A37 ,""en"" ,""zh_hant"")"),"焦慮")</f>
        <v>焦慮</v>
      </c>
    </row>
    <row r="38" ht="16.5" customHeight="1">
      <c r="A38" s="1" t="s">
        <v>36</v>
      </c>
      <c r="B38" t="str">
        <f>IFERROR(__xludf.DUMMYFUNCTION("googletranslate(A38 ,""en"" ,""zh_hant"")"),"焦急地")</f>
        <v>焦急地</v>
      </c>
    </row>
    <row r="39" ht="16.5" customHeight="1">
      <c r="A39" s="1" t="s">
        <v>37</v>
      </c>
      <c r="B39" t="str">
        <f>IFERROR(__xludf.DUMMYFUNCTION("googletranslate(A39 ,""en"" ,""zh_hant"")"),"蘋果和桔子")</f>
        <v>蘋果和桔子</v>
      </c>
    </row>
    <row r="40" ht="16.5" customHeight="1">
      <c r="A40" s="2" t="s">
        <v>38</v>
      </c>
      <c r="B40" t="str">
        <f>IFERROR(__xludf.DUMMYFUNCTION("googletranslate(A40 ,""en"" ,""zh_hant"")"),"欣賞")</f>
        <v>欣賞</v>
      </c>
    </row>
    <row r="41" ht="16.5" customHeight="1">
      <c r="A41" s="1"/>
    </row>
    <row r="42" ht="16.5" customHeight="1">
      <c r="A42" s="1" t="s">
        <v>39</v>
      </c>
      <c r="B42" t="str">
        <f>IFERROR(__xludf.DUMMYFUNCTION("googletranslate(A42 ,""en"" ,""zh_hant"")"),"全天候")</f>
        <v>全天候</v>
      </c>
    </row>
    <row r="43" ht="16.5" customHeight="1">
      <c r="A43" s="1" t="s">
        <v>40</v>
      </c>
      <c r="B43" t="str">
        <f>IFERROR(__xludf.DUMMYFUNCTION("googletranslate(A43 ,""en"" ,""zh_hant"")"),"在角落附近")</f>
        <v>在角落附近</v>
      </c>
    </row>
    <row r="44" ht="16.5" customHeight="1">
      <c r="A44" s="1" t="s">
        <v>41</v>
      </c>
      <c r="B44" t="str">
        <f>IFERROR(__xludf.DUMMYFUNCTION("googletranslate(A44 ,""en"" ,""zh_hant"")"),"如")</f>
        <v>如</v>
      </c>
    </row>
    <row r="45" ht="16.5" customHeight="1">
      <c r="A45" s="1" t="s">
        <v>41</v>
      </c>
      <c r="B45" t="str">
        <f>IFERROR(__xludf.DUMMYFUNCTION("googletranslate(A45 ,""en"" ,""zh_hant"")"),"如")</f>
        <v>如</v>
      </c>
    </row>
    <row r="46" ht="16.5" customHeight="1">
      <c r="A46" s="1" t="s">
        <v>42</v>
      </c>
      <c r="B46" t="str">
        <f>IFERROR(__xludf.DUMMYFUNCTION("googletranslate(A46 ,""en"" ,""zh_hant"")"),"如下")</f>
        <v>如下</v>
      </c>
    </row>
    <row r="47" ht="16.5" customHeight="1">
      <c r="A47" s="1" t="s">
        <v>43</v>
      </c>
      <c r="B47" t="str">
        <f>IFERROR(__xludf.DUMMYFUNCTION("googletranslate(A47 ,""en"" ,""zh_hant"")"),"盡快")</f>
        <v>盡快</v>
      </c>
    </row>
    <row r="48" ht="16.5" customHeight="1">
      <c r="A48" s="1" t="s">
        <v>44</v>
      </c>
      <c r="B48" t="str">
        <f>IFERROR(__xludf.DUMMYFUNCTION("googletranslate(A48 ,""en"" ,""zh_hant"")"),"一步登天")</f>
        <v>一步登天</v>
      </c>
    </row>
    <row r="49" ht="16.5" customHeight="1">
      <c r="A49" s="1" t="s">
        <v>45</v>
      </c>
      <c r="B49" t="str">
        <f>IFERROR(__xludf.DUMMYFUNCTION("googletranslate(A49 ,""en"" ,""zh_hant"")"),"分配")</f>
        <v>分配</v>
      </c>
    </row>
    <row r="50" ht="16.5" customHeight="1">
      <c r="A50" s="1" t="s">
        <v>46</v>
      </c>
      <c r="B50" t="str">
        <f>IFERROR(__xludf.DUMMYFUNCTION("googletranslate(A50 ,""en"" ,""zh_hant"")"),"astrounut")</f>
        <v>astrounut</v>
      </c>
    </row>
    <row r="51" ht="16.5" customHeight="1">
      <c r="A51" s="1" t="s">
        <v>47</v>
      </c>
      <c r="B51" t="str">
        <f>IFERROR(__xludf.DUMMYFUNCTION("googletranslate(A51 ,""en"" ,""zh_hant"")"),"在逃")</f>
        <v>在逃</v>
      </c>
    </row>
    <row r="52" ht="16.5" customHeight="1">
      <c r="A52" s="1" t="s">
        <v>48</v>
      </c>
      <c r="B52" t="str">
        <f>IFERROR(__xludf.DUMMYFUNCTION("googletranslate(A52 ,""en"" ,""zh_hant"")"),"立刻")</f>
        <v>立刻</v>
      </c>
    </row>
    <row r="53" ht="16.5" customHeight="1">
      <c r="A53" s="1" t="s">
        <v>49</v>
      </c>
      <c r="B53" t="str">
        <f>IFERROR(__xludf.DUMMYFUNCTION("googletranslate(A53 ,""en"" ,""zh_hant"")"),"有時")</f>
        <v>有時</v>
      </c>
    </row>
    <row r="54" ht="16.5" customHeight="1">
      <c r="A54" s="1" t="s">
        <v>50</v>
      </c>
      <c r="B54" t="str">
        <f>IFERROR(__xludf.DUMMYFUNCTION("googletranslate(A54 ,""en"" ,""zh_hant"")"),"連接")</f>
        <v>連接</v>
      </c>
    </row>
    <row r="55" ht="16.5" customHeight="1">
      <c r="A55" s="2" t="s">
        <v>51</v>
      </c>
      <c r="B55" t="str">
        <f>IFERROR(__xludf.DUMMYFUNCTION("googletranslate(A55 ,""en"" ,""zh_hant"")"),"態度")</f>
        <v>態度</v>
      </c>
    </row>
    <row r="56" ht="16.5" customHeight="1">
      <c r="A56" s="1" t="s">
        <v>52</v>
      </c>
      <c r="B56" t="str">
        <f>IFERROR(__xludf.DUMMYFUNCTION("googletranslate(A56 ,""en"" ,""zh_hant"")"),"attidude")</f>
        <v>attidude</v>
      </c>
    </row>
    <row r="57" ht="16.5" customHeight="1">
      <c r="A57" s="1" t="s">
        <v>53</v>
      </c>
      <c r="B57" t="str">
        <f>IFERROR(__xludf.DUMMYFUNCTION("googletranslate(A57 ,""en"" ,""zh_hant"")"),"面試")</f>
        <v>面試</v>
      </c>
    </row>
    <row r="58" ht="16.5" customHeight="1">
      <c r="A58" s="1" t="s">
        <v>54</v>
      </c>
      <c r="B58" t="str">
        <f>IFERROR(__xludf.DUMMYFUNCTION("googletranslate(A58 ,""en"" ,""zh_hant"")"),"秋季")</f>
        <v>秋季</v>
      </c>
    </row>
    <row r="59" ht="16.5" customHeight="1">
      <c r="A59" s="1" t="s">
        <v>55</v>
      </c>
      <c r="B59" t="str">
        <f>IFERROR(__xludf.DUMMYFUNCTION("googletranslate(A59 ,""en"" ,""zh_hant"")"),"獎")</f>
        <v>獎</v>
      </c>
    </row>
    <row r="60" ht="16.5" customHeight="1">
      <c r="A60" s="1" t="s">
        <v>56</v>
      </c>
      <c r="B60" t="str">
        <f>IFERROR(__xludf.DUMMYFUNCTION("googletranslate(A60 ,""en"" ,""zh_hant"")"),"威嚴")</f>
        <v>威嚴</v>
      </c>
    </row>
    <row r="61" ht="16.5" customHeight="1">
      <c r="A61" s="1" t="s">
        <v>57</v>
      </c>
      <c r="B61" t="str">
        <f>IFERROR(__xludf.DUMMYFUNCTION("googletranslate(A61 ,""en"" ,""zh_hant"")"),"背包")</f>
        <v>背包</v>
      </c>
    </row>
    <row r="62" ht="16.5" customHeight="1">
      <c r="A62" s="1" t="s">
        <v>58</v>
      </c>
      <c r="B62" t="str">
        <f>IFERROR(__xludf.DUMMYFUNCTION("googletranslate(A62 ,""en"" ,""zh_hant"")"),"陽台")</f>
        <v>陽台</v>
      </c>
    </row>
    <row r="63" ht="16.5" customHeight="1">
      <c r="A63" s="1" t="s">
        <v>59</v>
      </c>
      <c r="B63" t="str">
        <f>IFERROR(__xludf.DUMMYFUNCTION("googletranslate(A63 ,""en"" ,""zh_hant"")"),"芭蕾舞")</f>
        <v>芭蕾舞</v>
      </c>
    </row>
    <row r="64" ht="16.5" customHeight="1">
      <c r="A64" s="1" t="s">
        <v>60</v>
      </c>
      <c r="B64" t="str">
        <f>IFERROR(__xludf.DUMMYFUNCTION("googletranslate(A64 ,""en"" ,""zh_hant"")"),"帶")</f>
        <v>帶</v>
      </c>
    </row>
    <row r="65" ht="16.5" customHeight="1">
      <c r="A65" s="1" t="s">
        <v>60</v>
      </c>
      <c r="B65" t="str">
        <f>IFERROR(__xludf.DUMMYFUNCTION("googletranslate(A65 ,""en"" ,""zh_hant"")"),"帶")</f>
        <v>帶</v>
      </c>
    </row>
    <row r="66" ht="16.5" customHeight="1">
      <c r="A66" s="1" t="s">
        <v>60</v>
      </c>
      <c r="B66" t="str">
        <f>IFERROR(__xludf.DUMMYFUNCTION("googletranslate(A66 ,""en"" ,""zh_hant"")"),"帶")</f>
        <v>帶</v>
      </c>
    </row>
    <row r="67" ht="16.5" customHeight="1">
      <c r="A67" s="1" t="s">
        <v>61</v>
      </c>
      <c r="B67" t="str">
        <f>IFERROR(__xludf.DUMMYFUNCTION("googletranslate(A67 ,""en"" ,""zh_hant"")"),"裸")</f>
        <v>裸</v>
      </c>
    </row>
    <row r="68" ht="16.5" customHeight="1">
      <c r="A68" s="1" t="s">
        <v>62</v>
      </c>
      <c r="B68" t="str">
        <f>IFERROR(__xludf.DUMMYFUNCTION("googletranslate(A68 ,""en"" ,""zh_hant"")"),"是")</f>
        <v>是</v>
      </c>
    </row>
    <row r="69" ht="16.5" customHeight="1">
      <c r="A69" s="2" t="s">
        <v>63</v>
      </c>
      <c r="B69" t="str">
        <f>IFERROR(__xludf.DUMMYFUNCTION("googletranslate(A69 ,""en"" ,""zh_hant"")"),"用左腳落地")</f>
        <v>用左腳落地</v>
      </c>
    </row>
    <row r="70" ht="16.5" customHeight="1">
      <c r="A70" s="1" t="s">
        <v>64</v>
      </c>
      <c r="B70" t="str">
        <f>IFERROR(__xludf.DUMMYFUNCTION("googletranslate(A70 ,""en"" ,""zh_hant"")"),"對...感興趣")</f>
        <v>對...感興趣</v>
      </c>
    </row>
    <row r="71" ht="16.5" customHeight="1">
      <c r="A71" s="1" t="s">
        <v>65</v>
      </c>
      <c r="B71" t="str">
        <f>IFERROR(__xludf.DUMMYFUNCTION("googletranslate(A71 ,""en"" ,""zh_hant"")"),"被捆綁了")</f>
        <v>被捆綁了</v>
      </c>
    </row>
    <row r="72" ht="16.5" customHeight="1">
      <c r="A72" s="1" t="s">
        <v>66</v>
      </c>
      <c r="B72" t="str">
        <f>IFERROR(__xludf.DUMMYFUNCTION("googletranslate(A72 ,""en"" ,""zh_hant"")"),"珠子")</f>
        <v>珠子</v>
      </c>
    </row>
    <row r="73" ht="16.5" customHeight="1">
      <c r="A73" s="1" t="s">
        <v>67</v>
      </c>
      <c r="B73" t="str">
        <f>IFERROR(__xludf.DUMMYFUNCTION("googletranslate(A73 ,""en"" ,""zh_hant"")"),"熊")</f>
        <v>熊</v>
      </c>
    </row>
    <row r="74" ht="16.5" customHeight="1">
      <c r="A74" s="1" t="s">
        <v>67</v>
      </c>
      <c r="B74" t="str">
        <f>IFERROR(__xludf.DUMMYFUNCTION("googletranslate(A74 ,""en"" ,""zh_hant"")"),"熊")</f>
        <v>熊</v>
      </c>
    </row>
    <row r="75" ht="16.5" customHeight="1">
      <c r="A75" s="1" t="s">
        <v>67</v>
      </c>
      <c r="B75" t="str">
        <f>IFERROR(__xludf.DUMMYFUNCTION("googletranslate(A75 ,""en"" ,""zh_hant"")"),"熊")</f>
        <v>熊</v>
      </c>
    </row>
    <row r="76" ht="16.5" customHeight="1">
      <c r="A76" s="1" t="s">
        <v>67</v>
      </c>
      <c r="B76" t="str">
        <f>IFERROR(__xludf.DUMMYFUNCTION("googletranslate(A76 ,""en"" ,""zh_hant"")"),"熊")</f>
        <v>熊</v>
      </c>
    </row>
    <row r="77" ht="16.5" customHeight="1">
      <c r="A77" s="1" t="s">
        <v>68</v>
      </c>
      <c r="B77" t="str">
        <f>IFERROR(__xludf.DUMMYFUNCTION("googletranslate(A77 ,""en"" ,""zh_hant"")"),"寢具")</f>
        <v>寢具</v>
      </c>
    </row>
    <row r="78" ht="16.5" customHeight="1">
      <c r="A78" s="1" t="s">
        <v>69</v>
      </c>
      <c r="B78" t="str">
        <f>IFERROR(__xludf.DUMMYFUNCTION("googletranslate(A78 ,""en"" ,""zh_hant"")"),"信仰")</f>
        <v>信仰</v>
      </c>
    </row>
    <row r="79" ht="16.5" customHeight="1">
      <c r="A79" s="1" t="s">
        <v>70</v>
      </c>
      <c r="B79" t="str">
        <f>IFERROR(__xludf.DUMMYFUNCTION("googletranslate(A79 ,""en"" ,""zh_hant"")"),"BER")</f>
        <v>BER</v>
      </c>
    </row>
    <row r="80" ht="16.5" customHeight="1">
      <c r="A80" s="1" t="s">
        <v>71</v>
      </c>
      <c r="B80" t="str">
        <f>IFERROR(__xludf.DUMMYFUNCTION("googletranslate(A80 ,""en"" ,""zh_hant"")"),"總好過晚")</f>
        <v>總好過晚</v>
      </c>
    </row>
    <row r="81" ht="16.5" customHeight="1">
      <c r="A81" s="1" t="s">
        <v>72</v>
      </c>
      <c r="B81" t="str">
        <f>IFERROR(__xludf.DUMMYFUNCTION("googletranslate(A81 ,""en"" ,""zh_hant"")"),"有備無患")</f>
        <v>有備無患</v>
      </c>
    </row>
    <row r="82" ht="16.5" customHeight="1">
      <c r="A82" s="1" t="s">
        <v>73</v>
      </c>
      <c r="B82" t="str">
        <f>IFERROR(__xludf.DUMMYFUNCTION("googletranslate(A82 ,""en"" ,""zh_hant"")"),"雙")</f>
        <v>雙</v>
      </c>
    </row>
    <row r="83" ht="16.5" customHeight="1">
      <c r="A83" s="1" t="s">
        <v>74</v>
      </c>
      <c r="B83" t="str">
        <f>IFERROR(__xludf.DUMMYFUNCTION("googletranslate(A83 ,""en"" ,""zh_hant"")"),"投標")</f>
        <v>投標</v>
      </c>
    </row>
    <row r="84" ht="16.5" customHeight="1">
      <c r="A84" s="1" t="s">
        <v>75</v>
      </c>
      <c r="B84" t="str">
        <f>IFERROR(__xludf.DUMMYFUNCTION("googletranslate(A84 ,""en"" ,""zh_hant"")"),"自行車庫")</f>
        <v>自行車庫</v>
      </c>
    </row>
    <row r="85" ht="16.5" customHeight="1">
      <c r="A85" s="1" t="s">
        <v>76</v>
      </c>
      <c r="B85" t="str">
        <f>IFERROR(__xludf.DUMMYFUNCTION("googletranslate(A85 ,""en"" ,""zh_hant"")"),"警棍")</f>
        <v>警棍</v>
      </c>
    </row>
    <row r="86" ht="16.5" customHeight="1">
      <c r="A86" s="1" t="s">
        <v>77</v>
      </c>
      <c r="B86" t="str">
        <f>IFERROR(__xludf.DUMMYFUNCTION("googletranslate(A86 ,""en"" ,""zh_hant"")"),"紅茶")</f>
        <v>紅茶</v>
      </c>
    </row>
    <row r="87" ht="16.5" customHeight="1">
      <c r="A87" s="1" t="s">
        <v>78</v>
      </c>
      <c r="B87" t="str">
        <f>IFERROR(__xludf.DUMMYFUNCTION("googletranslate(A87 ,""en"" ,""zh_hant"")"),"勒索")</f>
        <v>勒索</v>
      </c>
    </row>
    <row r="88" ht="16.5" customHeight="1">
      <c r="A88" s="1" t="s">
        <v>79</v>
      </c>
      <c r="B88" t="str">
        <f>IFERROR(__xludf.DUMMYFUNCTION("googletranslate(A88 ,""en"" ,""zh_hant"")"),"塊")</f>
        <v>塊</v>
      </c>
    </row>
    <row r="89" ht="16.5" customHeight="1">
      <c r="A89" s="1" t="s">
        <v>79</v>
      </c>
      <c r="B89" t="str">
        <f>IFERROR(__xludf.DUMMYFUNCTION("googletranslate(A89 ,""en"" ,""zh_hant"")"),"塊")</f>
        <v>塊</v>
      </c>
    </row>
    <row r="90" ht="16.5" customHeight="1">
      <c r="A90" s="1" t="s">
        <v>80</v>
      </c>
      <c r="B90" t="str">
        <f>IFERROR(__xludf.DUMMYFUNCTION("googletranslate(A90 ,""en"" ,""zh_hant"")"),"重磅炸彈")</f>
        <v>重磅炸彈</v>
      </c>
    </row>
    <row r="91" ht="16.5" customHeight="1">
      <c r="A91" s="1" t="s">
        <v>81</v>
      </c>
      <c r="B91" t="str">
        <f>IFERROR(__xludf.DUMMYFUNCTION("googletranslate(A91 ,""en"" ,""zh_hant"")"),"盛開")</f>
        <v>盛開</v>
      </c>
    </row>
    <row r="92" ht="16.5" customHeight="1">
      <c r="A92" s="1" t="s">
        <v>82</v>
      </c>
      <c r="B92" t="str">
        <f>IFERROR(__xludf.DUMMYFUNCTION("googletranslate(A92 ,""en"" ,""zh_hant"")"),"吹了")</f>
        <v>吹了</v>
      </c>
    </row>
    <row r="93" ht="16.5" customHeight="1">
      <c r="A93" s="1" t="s">
        <v>83</v>
      </c>
      <c r="B93" t="str">
        <f>IFERROR(__xludf.DUMMYFUNCTION("googletranslate(A93 ,""en"" ,""zh_hant"")"),"鮑勃是你的叔叔")</f>
        <v>鮑勃是你的叔叔</v>
      </c>
    </row>
    <row r="94" ht="16.5" customHeight="1">
      <c r="A94" s="1" t="s">
        <v>84</v>
      </c>
      <c r="B94" t="str">
        <f>IFERROR(__xludf.DUMMYFUNCTION("googletranslate(A94 ,""en"" ,""zh_hant"")"),"亭")</f>
        <v>亭</v>
      </c>
    </row>
    <row r="95" ht="16.5" customHeight="1">
      <c r="A95" s="1" t="s">
        <v>85</v>
      </c>
      <c r="B95" t="str">
        <f>IFERROR(__xludf.DUMMYFUNCTION("googletranslate(A95 ,""en"" ,""zh_hant"")"),"出生")</f>
        <v>出生</v>
      </c>
    </row>
    <row r="96" ht="16.5" customHeight="1">
      <c r="A96" s="1" t="s">
        <v>86</v>
      </c>
      <c r="B96" t="str">
        <f>IFERROR(__xludf.DUMMYFUNCTION("googletranslate(A96 ,""en"" ,""zh_hant"")"),"瓶頸")</f>
        <v>瓶頸</v>
      </c>
    </row>
    <row r="97" ht="16.5" customHeight="1">
      <c r="A97" s="1" t="s">
        <v>87</v>
      </c>
      <c r="B97" t="str">
        <f>IFERROR(__xludf.DUMMYFUNCTION("googletranslate(A97 ,""en"" ,""zh_hant"")"),"抵制")</f>
        <v>抵制</v>
      </c>
    </row>
    <row r="98" ht="16.5" customHeight="1">
      <c r="A98" s="1" t="s">
        <v>88</v>
      </c>
      <c r="B98" t="str">
        <f>IFERROR(__xludf.DUMMYFUNCTION("googletranslate(A98 ,""en"" ,""zh_hant"")"),"埃本破")</f>
        <v>埃本破</v>
      </c>
    </row>
    <row r="99" ht="16.5" customHeight="1">
      <c r="A99" s="1" t="s">
        <v>89</v>
      </c>
      <c r="B99" t="str">
        <f>IFERROR(__xludf.DUMMYFUNCTION("googletranslate(A99 ,""en"" ,""zh_hant"")"),"退燒")</f>
        <v>退燒</v>
      </c>
    </row>
    <row r="100" ht="16.5" customHeight="1">
      <c r="A100" s="1" t="s">
        <v>90</v>
      </c>
      <c r="B100" t="str">
        <f>IFERROR(__xludf.DUMMYFUNCTION("googletranslate(A100 ,""en"" ,""zh_hant"")"),"把一屋子")</f>
        <v>把一屋子</v>
      </c>
    </row>
    <row r="101" ht="16.5" customHeight="1">
      <c r="A101" s="1" t="s">
        <v>91</v>
      </c>
      <c r="B101" t="str">
        <f>IFERROR(__xludf.DUMMYFUNCTION("googletranslate(A101 ,""en"" ,""zh_hant"")"),"糙米")</f>
        <v>糙米</v>
      </c>
    </row>
    <row r="102" ht="16.5" customHeight="1">
      <c r="A102" s="1" t="s">
        <v>92</v>
      </c>
      <c r="B102" t="str">
        <f>IFERROR(__xludf.DUMMYFUNCTION("googletranslate(A102 ,""en"" ,""zh_hant"")"),"紅糖")</f>
        <v>紅糖</v>
      </c>
    </row>
    <row r="103" ht="16.5" customHeight="1">
      <c r="A103" s="1" t="s">
        <v>93</v>
      </c>
      <c r="B103" t="str">
        <f>IFERROR(__xludf.DUMMYFUNCTION("googletranslate(A103 ,""en"" ,""zh_hant"")"),"早午餐")</f>
        <v>早午餐</v>
      </c>
    </row>
    <row r="104" ht="16.5" customHeight="1">
      <c r="A104" s="1" t="s">
        <v>94</v>
      </c>
      <c r="B104" t="str">
        <f>IFERROR(__xludf.DUMMYFUNCTION("googletranslate(A104 ,""en"" ,""zh_hant"")"),"野蠻")</f>
        <v>野蠻</v>
      </c>
    </row>
    <row r="105" ht="16.5" customHeight="1">
      <c r="A105" s="1" t="s">
        <v>95</v>
      </c>
      <c r="B105" t="str">
        <f>IFERROR(__xludf.DUMMYFUNCTION("googletranslate(A105 ,""en"" ,""zh_hant"")"),"燈泡")</f>
        <v>燈泡</v>
      </c>
    </row>
    <row r="106" ht="16.5" customHeight="1">
      <c r="A106" s="1" t="s">
        <v>96</v>
      </c>
      <c r="B106" t="str">
        <f>IFERROR(__xludf.DUMMYFUNCTION("googletranslate(A106 ,""en"" ,""zh_hant"")"),"公告")</f>
        <v>公告</v>
      </c>
    </row>
    <row r="107" ht="16.5" customHeight="1">
      <c r="A107" s="1" t="s">
        <v>97</v>
      </c>
      <c r="B107" t="str">
        <f>IFERROR(__xludf.DUMMYFUNCTION("googletranslate(A107 ,""en"" ,""zh_hant"")"),"打雜")</f>
        <v>打雜</v>
      </c>
    </row>
    <row r="108" ht="16.5" customHeight="1">
      <c r="A108" s="1" t="s">
        <v>98</v>
      </c>
      <c r="B108" t="str">
        <f>IFERROR(__xludf.DUMMYFUNCTION("googletranslate(A108 ,""en"" ,""zh_hant"")"),"生意就是生意")</f>
        <v>生意就是生意</v>
      </c>
    </row>
    <row r="109" ht="16.5" customHeight="1">
      <c r="A109" s="1" t="s">
        <v>99</v>
      </c>
      <c r="B109" t="str">
        <f>IFERROR(__xludf.DUMMYFUNCTION("googletranslate(A109 ,""en"" ,""zh_hant"")"),"砑光機")</f>
        <v>砑光機</v>
      </c>
    </row>
    <row r="110" ht="16.5" customHeight="1">
      <c r="A110" s="1" t="s">
        <v>100</v>
      </c>
      <c r="B110" t="str">
        <f>IFERROR(__xludf.DUMMYFUNCTION("googletranslate(A110 ,""en"" ,""zh_hant"")"),"呼叫某人的名字")</f>
        <v>呼叫某人的名字</v>
      </c>
    </row>
    <row r="111" ht="16.5" customHeight="1">
      <c r="A111" s="1" t="s">
        <v>101</v>
      </c>
      <c r="B111" t="str">
        <f>IFERROR(__xludf.DUMMYFUNCTION("googletranslate(A111 ,""en"" ,""zh_hant"")"),"卡路里")</f>
        <v>卡路里</v>
      </c>
    </row>
    <row r="112" ht="16.5" customHeight="1">
      <c r="A112" s="1" t="s">
        <v>102</v>
      </c>
      <c r="B112" t="str">
        <f>IFERROR(__xludf.DUMMYFUNCTION("googletranslate(A112 ,""en"" ,""zh_hant"")"),"不禁Vinf")</f>
        <v>不禁Vinf</v>
      </c>
    </row>
    <row r="113" ht="16.5" customHeight="1">
      <c r="A113" s="1" t="s">
        <v>103</v>
      </c>
      <c r="B113" t="str">
        <f>IFERROR(__xludf.DUMMYFUNCTION("googletranslate(A113 ,""en"" ,""zh_hant"")"),"不禁詠")</f>
        <v>不禁詠</v>
      </c>
    </row>
    <row r="114" ht="16.5" customHeight="1">
      <c r="A114" s="1" t="s">
        <v>104</v>
      </c>
      <c r="B114" t="str">
        <f>IFERROR(__xludf.DUMMYFUNCTION("googletranslate(A114 ,""en"" ,""zh_hant"")"),"事業")</f>
        <v>事業</v>
      </c>
    </row>
    <row r="115" ht="16.5" customHeight="1">
      <c r="A115" s="1" t="s">
        <v>105</v>
      </c>
      <c r="B115" t="str">
        <f>IFERROR(__xludf.DUMMYFUNCTION("googletranslate(A115 ,""en"" ,""zh_hant"")"),"停車場")</f>
        <v>停車場</v>
      </c>
    </row>
    <row r="116" ht="16.5" customHeight="1">
      <c r="A116" s="1" t="s">
        <v>106</v>
      </c>
      <c r="B116" t="str">
        <f>IFERROR(__xludf.DUMMYFUNCTION("googletranslate(A116 ,""en"" ,""zh_hant"")"),"完成")</f>
        <v>完成</v>
      </c>
    </row>
    <row r="117" ht="16.5" customHeight="1">
      <c r="A117" s="1" t="s">
        <v>107</v>
      </c>
      <c r="B117" t="str">
        <f>IFERROR(__xludf.DUMMYFUNCTION("googletranslate(A117 ,""en"" ,""zh_hant"")"),"暈車")</f>
        <v>暈車</v>
      </c>
    </row>
    <row r="118" ht="16.5" customHeight="1">
      <c r="A118" s="1" t="s">
        <v>108</v>
      </c>
      <c r="B118" t="str">
        <f>IFERROR(__xludf.DUMMYFUNCTION("googletranslate(A118 ,""en"" ,""zh_hant"")"),"白內障")</f>
        <v>白內障</v>
      </c>
    </row>
    <row r="119" ht="16.5" customHeight="1">
      <c r="A119" s="1" t="s">
        <v>109</v>
      </c>
      <c r="B119" t="str">
        <f>IFERROR(__xludf.DUMMYFUNCTION("googletranslate(A119 ,""en"" ,""zh_hant"")"),"抓住")</f>
        <v>抓住</v>
      </c>
    </row>
    <row r="120" ht="16.5" customHeight="1">
      <c r="A120" s="1" t="s">
        <v>110</v>
      </c>
      <c r="B120" t="str">
        <f>IFERROR(__xludf.DUMMYFUNCTION("googletranslate(A120 ,""en"" ,""zh_hant"")"),"趕上22")</f>
        <v>趕上22</v>
      </c>
    </row>
    <row r="121" ht="16.5" customHeight="1">
      <c r="A121" s="1" t="s">
        <v>111</v>
      </c>
      <c r="B121" t="str">
        <f>IFERROR(__xludf.DUMMYFUNCTION("googletranslate(A121 ,""en"" ,""zh_hant"")"),"毛蟲")</f>
        <v>毛蟲</v>
      </c>
    </row>
    <row r="122" ht="16.5" customHeight="1">
      <c r="A122" s="1" t="s">
        <v>112</v>
      </c>
      <c r="B122" t="str">
        <f>IFERROR(__xludf.DUMMYFUNCTION("googletranslate(A122 ,""en"" ,""zh_hant"")"),"腦麻痺")</f>
        <v>腦麻痺</v>
      </c>
    </row>
    <row r="123" ht="16.5" customHeight="1">
      <c r="A123" s="1" t="s">
        <v>113</v>
      </c>
      <c r="B123" t="str">
        <f>IFERROR(__xludf.DUMMYFUNCTION("googletranslate(A123 ,""en"" ,""zh_hant"")"),"某些")</f>
        <v>某些</v>
      </c>
    </row>
    <row r="124" ht="16.5" customHeight="1">
      <c r="A124" s="1" t="s">
        <v>114</v>
      </c>
      <c r="B124" t="str">
        <f>IFERROR(__xludf.DUMMYFUNCTION("googletranslate(A124 ,""en"" ,""zh_hant"")"),"當然")</f>
        <v>當然</v>
      </c>
    </row>
    <row r="125" ht="16.5" customHeight="1">
      <c r="A125" s="1" t="s">
        <v>115</v>
      </c>
      <c r="B125" t="str">
        <f>IFERROR(__xludf.DUMMYFUNCTION("googletranslate(A125 ,""en"" ,""zh_hant"")"),"肯定")</f>
        <v>肯定</v>
      </c>
    </row>
    <row r="126" ht="16.5" customHeight="1">
      <c r="A126" s="1" t="s">
        <v>116</v>
      </c>
      <c r="B126" t="str">
        <f>IFERROR(__xludf.DUMMYFUNCTION("googletranslate(A126 ,""en"" ,""zh_hant"")"),"變色龍")</f>
        <v>變色龍</v>
      </c>
    </row>
    <row r="127" ht="16.5" customHeight="1">
      <c r="A127" s="1" t="s">
        <v>117</v>
      </c>
      <c r="B127" t="str">
        <f>IFERROR(__xludf.DUMMYFUNCTION("googletranslate(A127 ,""en"" ,""zh_hant"")"),"煙囪")</f>
        <v>煙囪</v>
      </c>
    </row>
    <row r="128" ht="16.5" customHeight="1">
      <c r="A128" s="1" t="s">
        <v>118</v>
      </c>
      <c r="B128" t="str">
        <f>IFERROR(__xludf.DUMMYFUNCTION("googletranslate(A128 ,""en"" ,""zh_hant"")"),"類")</f>
        <v>類</v>
      </c>
    </row>
    <row r="129" ht="16.5" customHeight="1">
      <c r="A129" s="1" t="s">
        <v>118</v>
      </c>
      <c r="B129" t="str">
        <f>IFERROR(__xludf.DUMMYFUNCTION("googletranslate(A129 ,""en"" ,""zh_hant"")"),"類")</f>
        <v>類</v>
      </c>
    </row>
    <row r="130" ht="16.5" customHeight="1">
      <c r="A130" s="1" t="s">
        <v>119</v>
      </c>
      <c r="B130" t="str">
        <f>IFERROR(__xludf.DUMMYFUNCTION("googletranslate(A130 ,""en"" ,""zh_hant"")"),"氣候")</f>
        <v>氣候</v>
      </c>
    </row>
    <row r="131" ht="16.5" customHeight="1">
      <c r="A131" s="1" t="s">
        <v>120</v>
      </c>
      <c r="B131" t="str">
        <f>IFERROR(__xludf.DUMMYFUNCTION("googletranslate(A131 ,""en"" ,""zh_hant"")"),"蟑螂")</f>
        <v>蟑螂</v>
      </c>
    </row>
    <row r="132" ht="16.5" customHeight="1">
      <c r="A132" s="1" t="s">
        <v>121</v>
      </c>
      <c r="B132" t="str">
        <f>IFERROR(__xludf.DUMMYFUNCTION("googletranslate(A132 ,""en"" ,""zh_hant"")"),"咖啡外套")</f>
        <v>咖啡外套</v>
      </c>
    </row>
    <row r="133" ht="16.5" customHeight="1">
      <c r="A133" s="1" t="s">
        <v>122</v>
      </c>
      <c r="B133" t="str">
        <f>IFERROR(__xludf.DUMMYFUNCTION("googletranslate(A133 ,""en"" ,""zh_hant"")"),"認知")</f>
        <v>認知</v>
      </c>
    </row>
    <row r="134" ht="16.5" customHeight="1">
      <c r="A134" s="1" t="s">
        <v>123</v>
      </c>
      <c r="B134" t="str">
        <f>IFERROR(__xludf.DUMMYFUNCTION("googletranslate(A134 ,""en"" ,""zh_hant"")"),"冷鋒")</f>
        <v>冷鋒</v>
      </c>
    </row>
    <row r="135" ht="16.5" customHeight="1">
      <c r="A135" s="1" t="s">
        <v>124</v>
      </c>
      <c r="B135" t="str">
        <f>IFERROR(__xludf.DUMMYFUNCTION("googletranslate(A135 ,""en"" ,""zh_hant"")"),"相逢")</f>
        <v>相逢</v>
      </c>
    </row>
    <row r="136" ht="16.5" customHeight="1">
      <c r="A136" s="1" t="s">
        <v>125</v>
      </c>
      <c r="B136" t="str">
        <f>IFERROR(__xludf.DUMMYFUNCTION("googletranslate(A136 ,""en"" ,""zh_hant"")"),"和盤托出")</f>
        <v>和盤托出</v>
      </c>
    </row>
    <row r="137" ht="16.5" customHeight="1">
      <c r="A137" s="1" t="s">
        <v>126</v>
      </c>
      <c r="B137" t="str">
        <f>IFERROR(__xludf.DUMMYFUNCTION("googletranslate(A137 ,""en"" ,""zh_hant"")"),"喜劇演員")</f>
        <v>喜劇演員</v>
      </c>
    </row>
    <row r="138" ht="16.5" customHeight="1">
      <c r="A138" s="1" t="s">
        <v>127</v>
      </c>
      <c r="B138" t="str">
        <f>IFERROR(__xludf.DUMMYFUNCTION("googletranslate(A138 ,""en"" ,""zh_hant"")"),"安慰")</f>
        <v>安慰</v>
      </c>
    </row>
    <row r="139" ht="16.5" customHeight="1">
      <c r="A139" s="1" t="s">
        <v>128</v>
      </c>
      <c r="B139" t="str">
        <f>IFERROR(__xludf.DUMMYFUNCTION("googletranslate(A139 ,""en"" ,""zh_hant"")"),"通訊")</f>
        <v>通訊</v>
      </c>
    </row>
    <row r="140" ht="16.5" customHeight="1">
      <c r="A140" s="1" t="s">
        <v>129</v>
      </c>
      <c r="B140" t="str">
        <f>IFERROR(__xludf.DUMMYFUNCTION("googletranslate(A140 ,""en"" ,""zh_hant"")"),"社區")</f>
        <v>社區</v>
      </c>
    </row>
    <row r="141" ht="16.5" customHeight="1">
      <c r="A141" s="1" t="s">
        <v>130</v>
      </c>
      <c r="B141" t="str">
        <f>IFERROR(__xludf.DUMMYFUNCTION("googletranslate(A141 ,""en"" ,""zh_hant"")"),"勝任")</f>
        <v>勝任</v>
      </c>
    </row>
    <row r="142" ht="16.5" customHeight="1">
      <c r="A142" s="1" t="s">
        <v>131</v>
      </c>
      <c r="B142" t="str">
        <f>IFERROR(__xludf.DUMMYFUNCTION("googletranslate(A142 ,""en"" ,""zh_hant"")"),"CON")</f>
        <v>CON</v>
      </c>
    </row>
    <row r="143" ht="16.5" customHeight="1">
      <c r="A143" s="1" t="s">
        <v>131</v>
      </c>
      <c r="B143" t="str">
        <f>IFERROR(__xludf.DUMMYFUNCTION("googletranslate(A143 ,""en"" ,""zh_hant"")"),"CON")</f>
        <v>CON</v>
      </c>
    </row>
    <row r="144" ht="16.5" customHeight="1">
      <c r="A144" s="1" t="s">
        <v>132</v>
      </c>
      <c r="B144" t="str">
        <f>IFERROR(__xludf.DUMMYFUNCTION("googletranslate(A144 ,""en"" ,""zh_hant"")"),"概念")</f>
        <v>概念</v>
      </c>
    </row>
    <row r="145" ht="16.5" customHeight="1">
      <c r="A145" s="1" t="s">
        <v>133</v>
      </c>
      <c r="B145" t="str">
        <f>IFERROR(__xludf.DUMMYFUNCTION("googletranslate(A145 ,""en"" ,""zh_hant"")"),"音樂會")</f>
        <v>音樂會</v>
      </c>
    </row>
    <row r="146" ht="16.5" customHeight="1">
      <c r="A146" s="1" t="s">
        <v>134</v>
      </c>
      <c r="B146" t="str">
        <f>IFERROR(__xludf.DUMMYFUNCTION("googletranslate(A146 ,""en"" ,""zh_hant"")"),"結論")</f>
        <v>結論</v>
      </c>
    </row>
    <row r="147" ht="16.5" customHeight="1">
      <c r="A147" s="1" t="s">
        <v>135</v>
      </c>
      <c r="B147" t="str">
        <f>IFERROR(__xludf.DUMMYFUNCTION("googletranslate(A147 ,""en"" ,""zh_hant"")"),"健康）狀況")</f>
        <v>健康）狀況</v>
      </c>
    </row>
    <row r="148" ht="16.5" customHeight="1">
      <c r="A148" s="1" t="s">
        <v>136</v>
      </c>
      <c r="B148" t="str">
        <f>IFERROR(__xludf.DUMMYFUNCTION("googletranslate(A148 ,""en"" ,""zh_hant"")"),"先天性")</f>
        <v>先天性</v>
      </c>
    </row>
    <row r="149" ht="16.5" customHeight="1">
      <c r="A149" s="1" t="s">
        <v>137</v>
      </c>
      <c r="B149" t="str">
        <f>IFERROR(__xludf.DUMMYFUNCTION("googletranslate(A149 ,""en"" ,""zh_hant"")"),"國會")</f>
        <v>國會</v>
      </c>
    </row>
    <row r="150" ht="16.5" customHeight="1">
      <c r="A150" s="1" t="s">
        <v>138</v>
      </c>
      <c r="B150" t="str">
        <f>IFERROR(__xludf.DUMMYFUNCTION("googletranslate(A150 ,""en"" ,""zh_hant"")"),"眾議員")</f>
        <v>眾議員</v>
      </c>
    </row>
    <row r="151" ht="16.5" customHeight="1">
      <c r="A151" s="1" t="s">
        <v>139</v>
      </c>
      <c r="B151" t="str">
        <f>IFERROR(__xludf.DUMMYFUNCTION("googletranslate(A151 ,""en"" ,""zh_hant"")"),"良心")</f>
        <v>良心</v>
      </c>
    </row>
    <row r="152" ht="16.5" customHeight="1">
      <c r="A152" s="1" t="s">
        <v>140</v>
      </c>
      <c r="B152" t="str">
        <f>IFERROR(__xludf.DUMMYFUNCTION("googletranslate(A152 ,""en"" ,""zh_hant"")"),"後果")</f>
        <v>後果</v>
      </c>
    </row>
    <row r="153" ht="16.5" customHeight="1">
      <c r="A153" s="1" t="s">
        <v>141</v>
      </c>
      <c r="B153" t="str">
        <f>IFERROR(__xludf.DUMMYFUNCTION("googletranslate(A153 ,""en"" ,""zh_hant"")"),"消耗")</f>
        <v>消耗</v>
      </c>
    </row>
    <row r="154" ht="16.5" customHeight="1">
      <c r="A154" s="1" t="s">
        <v>142</v>
      </c>
      <c r="B154" t="str">
        <f>IFERROR(__xludf.DUMMYFUNCTION("googletranslate(A154 ,""en"" ,""zh_hant"")"),"聯繫")</f>
        <v>聯繫</v>
      </c>
    </row>
    <row r="155" ht="16.5" customHeight="1">
      <c r="A155" s="1" t="s">
        <v>143</v>
      </c>
      <c r="B155" t="str">
        <f>IFERROR(__xludf.DUMMYFUNCTION("googletranslate(A155 ,""en"" ,""zh_hant"")"),"鄰近的")</f>
        <v>鄰近的</v>
      </c>
    </row>
    <row r="156" ht="16.5" customHeight="1">
      <c r="A156" s="1" t="s">
        <v>144</v>
      </c>
      <c r="B156" t="str">
        <f>IFERROR(__xludf.DUMMYFUNCTION("googletranslate(A156 ,""en"" ,""zh_hant"")"),"爭論的")</f>
        <v>爭論的</v>
      </c>
    </row>
    <row r="157" ht="16.5" customHeight="1">
      <c r="A157" s="1" t="s">
        <v>145</v>
      </c>
      <c r="B157" t="str">
        <f>IFERROR(__xludf.DUMMYFUNCTION("googletranslate(A157 ,""en"" ,""zh_hant"")"),"兌換")</f>
        <v>兌換</v>
      </c>
    </row>
    <row r="158" ht="16.5" customHeight="1">
      <c r="A158" s="1" t="s">
        <v>146</v>
      </c>
      <c r="B158" t="str">
        <f>IFERROR(__xludf.DUMMYFUNCTION("googletranslate(A158 ,""en"" ,""zh_hant"")"),"灶")</f>
        <v>灶</v>
      </c>
    </row>
    <row r="159" ht="16.5" customHeight="1">
      <c r="A159" s="1" t="s">
        <v>147</v>
      </c>
      <c r="B159" t="str">
        <f>IFERROR(__xludf.DUMMYFUNCTION("googletranslate(A159 ,""en"" ,""zh_hant"")"),"應付")</f>
        <v>應付</v>
      </c>
    </row>
    <row r="160" ht="16.5" customHeight="1">
      <c r="A160" s="1" t="s">
        <v>148</v>
      </c>
      <c r="B160" t="str">
        <f>IFERROR(__xludf.DUMMYFUNCTION("googletranslate(A160 ,""en"" ,""zh_hant"")"),"山寨")</f>
        <v>山寨</v>
      </c>
    </row>
    <row r="161" ht="16.5" customHeight="1">
      <c r="A161" s="1" t="s">
        <v>149</v>
      </c>
      <c r="B161" t="str">
        <f>IFERROR(__xludf.DUMMYFUNCTION("googletranslate(A161 ,""en"" ,""zh_hant"")"),"版權")</f>
        <v>版權</v>
      </c>
    </row>
    <row r="162" ht="16.5" customHeight="1">
      <c r="A162" s="1" t="s">
        <v>150</v>
      </c>
      <c r="B162" t="str">
        <f>IFERROR(__xludf.DUMMYFUNCTION("googletranslate(A162 ,""en"" ,""zh_hant"")"),"科西嘉")</f>
        <v>科西嘉</v>
      </c>
    </row>
    <row r="163" ht="16.5" customHeight="1">
      <c r="A163" s="1" t="s">
        <v>151</v>
      </c>
      <c r="B163" t="str">
        <f>IFERROR(__xludf.DUMMYFUNCTION("googletranslate(A163 ,""en"" ,""zh_hant"")"),"沙發土豆")</f>
        <v>沙發土豆</v>
      </c>
    </row>
    <row r="164" ht="16.5" customHeight="1">
      <c r="A164" s="1" t="s">
        <v>152</v>
      </c>
      <c r="B164" t="str">
        <f>IFERROR(__xludf.DUMMYFUNCTION("googletranslate(A164 ,""en"" ,""zh_hant"")"),"春聯")</f>
        <v>春聯</v>
      </c>
    </row>
    <row r="165" ht="16.5" customHeight="1">
      <c r="A165" s="1" t="s">
        <v>153</v>
      </c>
      <c r="B165" t="str">
        <f>IFERROR(__xludf.DUMMYFUNCTION("googletranslate(A165 ,""en"" ,""zh_hant"")"),"翻唱歌曲")</f>
        <v>翻唱歌曲</v>
      </c>
    </row>
    <row r="166" ht="16.5" customHeight="1">
      <c r="A166" s="1" t="s">
        <v>154</v>
      </c>
      <c r="B166" t="str">
        <f>IFERROR(__xludf.DUMMYFUNCTION("googletranslate(A166 ,""en"" ,""zh_hant"")"),"補習班")</f>
        <v>補習班</v>
      </c>
    </row>
    <row r="167" ht="16.5" customHeight="1">
      <c r="A167" s="1" t="s">
        <v>155</v>
      </c>
      <c r="B167" t="str">
        <f>IFERROR(__xludf.DUMMYFUNCTION("googletranslate(A167 ,""en"" ,""zh_hant"")"),"創建")</f>
        <v>創建</v>
      </c>
    </row>
    <row r="168" ht="16.5" customHeight="1">
      <c r="A168" s="1" t="s">
        <v>156</v>
      </c>
      <c r="B168" t="str">
        <f>IFERROR(__xludf.DUMMYFUNCTION("googletranslate(A168 ,""en"" ,""zh_hant"")"),"危急")</f>
        <v>危急</v>
      </c>
    </row>
    <row r="169" ht="16.5" customHeight="1">
      <c r="A169" s="1" t="s">
        <v>157</v>
      </c>
      <c r="B169" t="str">
        <f>IFERROR(__xludf.DUMMYFUNCTION("googletranslate(A169 ,""en"" ,""zh_hant"")"),"臨界條件")</f>
        <v>臨界條件</v>
      </c>
    </row>
    <row r="170" ht="16.5" customHeight="1">
      <c r="A170" s="1" t="s">
        <v>158</v>
      </c>
      <c r="B170" t="str">
        <f>IFERROR(__xludf.DUMMYFUNCTION("googletranslate(A170 ,""en"" ,""zh_hant"")"),"鱷魚")</f>
        <v>鱷魚</v>
      </c>
    </row>
    <row r="171" ht="16.5" customHeight="1">
      <c r="A171" s="1" t="s">
        <v>159</v>
      </c>
      <c r="B171" t="str">
        <f>IFERROR(__xludf.DUMMYFUNCTION("googletranslate(A171 ,""en"" ,""zh_hant"")"),"交叉")</f>
        <v>交叉</v>
      </c>
    </row>
    <row r="172" ht="16.5" customHeight="1">
      <c r="A172" s="1" t="s">
        <v>159</v>
      </c>
      <c r="B172" t="str">
        <f>IFERROR(__xludf.DUMMYFUNCTION("googletranslate(A172 ,""en"" ,""zh_hant"")"),"交叉")</f>
        <v>交叉</v>
      </c>
    </row>
    <row r="173" ht="16.5" customHeight="1">
      <c r="A173" s="2" t="s">
        <v>160</v>
      </c>
      <c r="B173" t="str">
        <f>IFERROR(__xludf.DUMMYFUNCTION("googletranslate(A173 ,""en"" ,""zh_hant"")"),"穿過我的心臟和希望模")</f>
        <v>穿過我的心臟和希望模</v>
      </c>
    </row>
    <row r="174" ht="16.5" customHeight="1">
      <c r="A174" s="1" t="s">
        <v>161</v>
      </c>
      <c r="B174" t="str">
        <f>IFERROR(__xludf.DUMMYFUNCTION("googletranslate(A174 ,""en"" ,""zh_hant"")"),"王冠")</f>
        <v>王冠</v>
      </c>
    </row>
    <row r="175" ht="16.5" customHeight="1">
      <c r="A175" s="1" t="s">
        <v>162</v>
      </c>
      <c r="B175" t="str">
        <f>IFERROR(__xludf.DUMMYFUNCTION("googletranslate(A175 ,""en"" ,""zh_hant"")"),"幼獸")</f>
        <v>幼獸</v>
      </c>
    </row>
    <row r="176" ht="16.5" customHeight="1">
      <c r="A176" s="1" t="s">
        <v>163</v>
      </c>
      <c r="B176" t="str">
        <f>IFERROR(__xludf.DUMMYFUNCTION("googletranslate(A176 ,""en"" ,""zh_hant"")"),"一杯茶")</f>
        <v>一杯茶</v>
      </c>
    </row>
    <row r="177" ht="16.5" customHeight="1">
      <c r="A177" s="1" t="s">
        <v>164</v>
      </c>
      <c r="B177" t="str">
        <f>IFERROR(__xludf.DUMMYFUNCTION("googletranslate(A177 ,""en"" ,""zh_hant"")"),"固化")</f>
        <v>固化</v>
      </c>
    </row>
    <row r="178" ht="16.5" customHeight="1">
      <c r="A178" s="1" t="s">
        <v>165</v>
      </c>
      <c r="B178" t="str">
        <f>IFERROR(__xludf.DUMMYFUNCTION("googletranslate(A178 ,""en"" ,""zh_hant"")"),"館長")</f>
        <v>館長</v>
      </c>
    </row>
    <row r="179" ht="16.5" customHeight="1">
      <c r="A179" s="1" t="s">
        <v>166</v>
      </c>
      <c r="B179" t="str">
        <f>IFERROR(__xludf.DUMMYFUNCTION("googletranslate(A179 ,""en"" ,""zh_hant"")"),"削減")</f>
        <v>削減</v>
      </c>
    </row>
    <row r="180" ht="16.5" customHeight="1">
      <c r="A180" s="1" t="s">
        <v>167</v>
      </c>
      <c r="B180" t="str">
        <f>IFERROR(__xludf.DUMMYFUNCTION("googletranslate(A180 ,""en"" ,""zh_hant"")"),"daigonse")</f>
        <v>daigonse</v>
      </c>
    </row>
    <row r="181" ht="16.5" customHeight="1">
      <c r="A181" s="1" t="s">
        <v>168</v>
      </c>
      <c r="B181" t="str">
        <f>IFERROR(__xludf.DUMMYFUNCTION("googletranslate(A181 ,""en"" ,""zh_hant"")"),"敢")</f>
        <v>敢</v>
      </c>
    </row>
    <row r="182" ht="16.5" customHeight="1">
      <c r="A182" s="1" t="s">
        <v>169</v>
      </c>
      <c r="B182" t="str">
        <f>IFERROR(__xludf.DUMMYFUNCTION("googletranslate(A182 ,""en"" ,""zh_hant"")"),"黑眼圈")</f>
        <v>黑眼圈</v>
      </c>
    </row>
    <row r="183" ht="16.5" customHeight="1">
      <c r="A183" s="1" t="s">
        <v>170</v>
      </c>
      <c r="B183" t="str">
        <f>IFERROR(__xludf.DUMMYFUNCTION("googletranslate(A183 ,""en"" ,""zh_hant"")"),"德")</f>
        <v>德</v>
      </c>
    </row>
    <row r="184" ht="16.5" customHeight="1">
      <c r="A184" s="1" t="s">
        <v>171</v>
      </c>
      <c r="B184" t="str">
        <f>IFERROR(__xludf.DUMMYFUNCTION("googletranslate(A184 ,""en"" ,""zh_hant"")"),"死路")</f>
        <v>死路</v>
      </c>
    </row>
    <row r="185" ht="16.5" customHeight="1">
      <c r="A185" s="1" t="s">
        <v>172</v>
      </c>
      <c r="B185" t="str">
        <f>IFERROR(__xludf.DUMMYFUNCTION("googletranslate(A185 ,""en"" ,""zh_hant"")"),"最後期限")</f>
        <v>最後期限</v>
      </c>
    </row>
    <row r="186" ht="16.5" customHeight="1">
      <c r="A186" s="1" t="s">
        <v>173</v>
      </c>
      <c r="B186" t="str">
        <f>IFERROR(__xludf.DUMMYFUNCTION("googletranslate(A186 ,""en"" ,""zh_hant"")"),"處理")</f>
        <v>處理</v>
      </c>
    </row>
    <row r="187" ht="16.5" customHeight="1">
      <c r="A187" s="1" t="s">
        <v>174</v>
      </c>
      <c r="B187" t="str">
        <f>IFERROR(__xludf.DUMMYFUNCTION("googletranslate(A187 ,""en"" ,""zh_hant"")"),"親")</f>
        <v>親</v>
      </c>
    </row>
    <row r="188" ht="16.5" customHeight="1">
      <c r="A188" s="1" t="s">
        <v>174</v>
      </c>
      <c r="B188" t="str">
        <f>IFERROR(__xludf.DUMMYFUNCTION("googletranslate(A188 ,""en"" ,""zh_hant"")"),"親")</f>
        <v>親</v>
      </c>
    </row>
    <row r="189" ht="16.5" customHeight="1">
      <c r="A189" s="1" t="s">
        <v>175</v>
      </c>
      <c r="B189" t="str">
        <f>IFERROR(__xludf.DUMMYFUNCTION("googletranslate(A189 ,""en"" ,""zh_hant"")"),"親愛的店")</f>
        <v>親愛的店</v>
      </c>
    </row>
    <row r="190" ht="16.5" customHeight="1">
      <c r="A190" s="1" t="s">
        <v>176</v>
      </c>
      <c r="B190" t="str">
        <f>IFERROR(__xludf.DUMMYFUNCTION("googletranslate(A190 ,""en"" ,""zh_hant"")"),"決定")</f>
        <v>決定</v>
      </c>
    </row>
    <row r="191" ht="16.5" customHeight="1">
      <c r="A191" s="1" t="s">
        <v>176</v>
      </c>
      <c r="B191" t="str">
        <f>IFERROR(__xludf.DUMMYFUNCTION("googletranslate(A191 ,""en"" ,""zh_hant"")"),"決定")</f>
        <v>決定</v>
      </c>
    </row>
    <row r="192" ht="16.5" customHeight="1">
      <c r="A192" s="1" t="s">
        <v>177</v>
      </c>
      <c r="B192" t="str">
        <f>IFERROR(__xludf.DUMMYFUNCTION("googletranslate(A192 ,""en"" ,""zh_hant"")"),"deict")</f>
        <v>deict</v>
      </c>
    </row>
    <row r="193" ht="16.5" customHeight="1">
      <c r="A193" s="1" t="s">
        <v>178</v>
      </c>
      <c r="B193" t="str">
        <f>IFERROR(__xludf.DUMMYFUNCTION("googletranslate(A193 ,""en"" ,""zh_hant"")"),"需求")</f>
        <v>需求</v>
      </c>
    </row>
    <row r="194" ht="16.5" customHeight="1">
      <c r="A194" s="1" t="s">
        <v>179</v>
      </c>
      <c r="B194" t="str">
        <f>IFERROR(__xludf.DUMMYFUNCTION("googletranslate(A194 ,""en"" ,""zh_hant"")"),"依賴的")</f>
        <v>依賴的</v>
      </c>
    </row>
    <row r="195" ht="16.5" customHeight="1">
      <c r="A195" s="1" t="s">
        <v>180</v>
      </c>
      <c r="B195" t="str">
        <f>IFERROR(__xludf.DUMMYFUNCTION("googletranslate(A195 ,""en"" ,""zh_hant"")"),"蕭條")</f>
        <v>蕭條</v>
      </c>
    </row>
    <row r="196" ht="16.5" customHeight="1">
      <c r="A196" s="1" t="s">
        <v>180</v>
      </c>
      <c r="B196" t="str">
        <f>IFERROR(__xludf.DUMMYFUNCTION("googletranslate(A196 ,""en"" ,""zh_hant"")"),"蕭條")</f>
        <v>蕭條</v>
      </c>
    </row>
    <row r="197" ht="16.5" customHeight="1">
      <c r="A197" s="1" t="s">
        <v>181</v>
      </c>
      <c r="B197" t="str">
        <f>IFERROR(__xludf.DUMMYFUNCTION("googletranslate(A197 ,""en"" ,""zh_hant"")"),"毀滅性的")</f>
        <v>毀滅性的</v>
      </c>
    </row>
    <row r="198" ht="16.5" customHeight="1">
      <c r="A198" s="1" t="s">
        <v>182</v>
      </c>
      <c r="B198" t="str">
        <f>IFERROR(__xludf.DUMMYFUNCTION("googletranslate(A198 ,""en"" ,""zh_hant"")"),"圖")</f>
        <v>圖</v>
      </c>
    </row>
    <row r="199" ht="16.5" customHeight="1">
      <c r="A199" s="1" t="s">
        <v>183</v>
      </c>
      <c r="B199" t="str">
        <f>IFERROR(__xludf.DUMMYFUNCTION("googletranslate(A199 ,""en"" ,""zh_hant"")"),"壓鑄ahrd")</f>
        <v>壓鑄ahrd</v>
      </c>
    </row>
    <row r="200" ht="16.5" customHeight="1">
      <c r="A200" s="2" t="s">
        <v>184</v>
      </c>
      <c r="B200" t="str">
        <f>IFERROR(__xludf.DUMMYFUNCTION("googletranslate(A200 ,""en"" ,""zh_hant"")"),"尺寸")</f>
        <v>尺寸</v>
      </c>
    </row>
    <row r="201" ht="16.5" customHeight="1">
      <c r="A201" s="1" t="s">
        <v>185</v>
      </c>
      <c r="B201" t="str">
        <f>IFERROR(__xludf.DUMMYFUNCTION("googletranslate(A201 ,""en"" ,""zh_hant"")"),"膳食")</f>
        <v>膳食</v>
      </c>
    </row>
    <row r="202" ht="16.5" customHeight="1">
      <c r="A202" s="1" t="s">
        <v>185</v>
      </c>
      <c r="B202" t="str">
        <f>IFERROR(__xludf.DUMMYFUNCTION("googletranslate(A202 ,""en"" ,""zh_hant"")"),"膳食")</f>
        <v>膳食</v>
      </c>
    </row>
    <row r="203" ht="16.5" customHeight="1">
      <c r="A203" s="1" t="s">
        <v>186</v>
      </c>
      <c r="B203" t="str">
        <f>IFERROR(__xludf.DUMMYFUNCTION("googletranslate(A203 ,""en"" ,""zh_hant"")"),"尊嚴")</f>
        <v>尊嚴</v>
      </c>
    </row>
    <row r="204" ht="16.5" customHeight="1">
      <c r="A204" s="1" t="s">
        <v>187</v>
      </c>
      <c r="B204" t="str">
        <f>IFERROR(__xludf.DUMMYFUNCTION("googletranslate(A204 ,""en"" ,""zh_hant"")"),"調光")</f>
        <v>調光</v>
      </c>
    </row>
    <row r="205" ht="16.5" customHeight="1">
      <c r="A205" s="1" t="s">
        <v>188</v>
      </c>
      <c r="B205" t="str">
        <f>IFERROR(__xludf.DUMMYFUNCTION("googletranslate(A205 ,""en"" ,""zh_hant"")"),"DIS")</f>
        <v>DIS</v>
      </c>
    </row>
    <row r="206" ht="16.5" customHeight="1">
      <c r="A206" s="2" t="s">
        <v>189</v>
      </c>
      <c r="B206" t="str">
        <f>IFERROR(__xludf.DUMMYFUNCTION("googletranslate(A206 ,""en"" ,""zh_hant"")"),"失望")</f>
        <v>失望</v>
      </c>
    </row>
    <row r="207" ht="16.5" customHeight="1">
      <c r="A207" s="1" t="s">
        <v>190</v>
      </c>
      <c r="B207" t="str">
        <f>IFERROR(__xludf.DUMMYFUNCTION("googletranslate(A207 ,""en"" ,""zh_hant"")"),"折扣")</f>
        <v>折扣</v>
      </c>
    </row>
    <row r="208" ht="16.5" customHeight="1">
      <c r="A208" s="1" t="s">
        <v>191</v>
      </c>
      <c r="B208" t="str">
        <f>IFERROR(__xludf.DUMMYFUNCTION("googletranslate(A208 ,""en"" ,""zh_hant"")"),"疾病")</f>
        <v>疾病</v>
      </c>
    </row>
    <row r="209" ht="16.5" customHeight="1">
      <c r="A209" s="2" t="s">
        <v>192</v>
      </c>
      <c r="B209" t="str">
        <f>IFERROR(__xludf.DUMMYFUNCTION("googletranslate(A209 ,""en"" ,""zh_hant"")"),"捐款")</f>
        <v>捐款</v>
      </c>
    </row>
    <row r="210" ht="16.5" customHeight="1">
      <c r="A210" s="1" t="s">
        <v>193</v>
      </c>
      <c r="B210" t="str">
        <f>IFERROR(__xludf.DUMMYFUNCTION("googletranslate(A210 ,""en"" ,""zh_hant"")"),"記錄")</f>
        <v>記錄</v>
      </c>
    </row>
    <row r="211" ht="16.5" customHeight="1">
      <c r="A211" s="1" t="s">
        <v>194</v>
      </c>
      <c r="B211" t="str">
        <f>IFERROR(__xludf.DUMMYFUNCTION("googletranslate(A211 ,""en"" ,""zh_hant"")"),"不要把你的錢在你的嘴")</f>
        <v>不要把你的錢在你的嘴</v>
      </c>
    </row>
    <row r="212" ht="16.5" customHeight="1">
      <c r="A212" s="1" t="s">
        <v>195</v>
      </c>
      <c r="B212" t="str">
        <f>IFERROR(__xludf.DUMMYFUNCTION("googletranslate(A212 ,""en"" ,""zh_hant"")"),"下")</f>
        <v>下</v>
      </c>
    </row>
    <row r="213" ht="16.5" customHeight="1">
      <c r="A213" s="1" t="s">
        <v>195</v>
      </c>
      <c r="B213" t="str">
        <f>IFERROR(__xludf.DUMMYFUNCTION("googletranslate(A213 ,""en"" ,""zh_hant"")"),"下")</f>
        <v>下</v>
      </c>
    </row>
    <row r="214" ht="16.5" customHeight="1">
      <c r="A214" s="1" t="s">
        <v>195</v>
      </c>
      <c r="B214" t="str">
        <f>IFERROR(__xludf.DUMMYFUNCTION("googletranslate(A214 ,""en"" ,""zh_hant"")"),"下")</f>
        <v>下</v>
      </c>
    </row>
    <row r="215" ht="16.5" customHeight="1">
      <c r="A215" s="1" t="s">
        <v>196</v>
      </c>
      <c r="B215" t="str">
        <f>IFERROR(__xludf.DUMMYFUNCTION("googletranslate(A215 ,""en"" ,""zh_hant"")"),"羽絨服")</f>
        <v>羽絨服</v>
      </c>
    </row>
    <row r="216" ht="16.5" customHeight="1">
      <c r="A216" s="1" t="s">
        <v>197</v>
      </c>
      <c r="B216" t="str">
        <f>IFERROR(__xludf.DUMMYFUNCTION("googletranslate(A216 ,""en"" ,""zh_hant"")"),"實際一點")</f>
        <v>實際一點</v>
      </c>
    </row>
    <row r="217" ht="16.5" customHeight="1">
      <c r="A217" s="1" t="s">
        <v>198</v>
      </c>
      <c r="B217" t="str">
        <f>IFERROR(__xludf.DUMMYFUNCTION("googletranslate(A217 ,""en"" ,""zh_hant"")"),"下下來")</f>
        <v>下下來</v>
      </c>
    </row>
    <row r="218" ht="16.5" customHeight="1">
      <c r="A218" s="1" t="s">
        <v>199</v>
      </c>
      <c r="B218" t="str">
        <f>IFERROR(__xludf.DUMMYFUNCTION("googletranslate(A218 ,""en"" ,""zh_hant"")"),"柔和的")</f>
        <v>柔和的</v>
      </c>
    </row>
    <row r="219" ht="16.5" customHeight="1">
      <c r="A219" s="1" t="s">
        <v>200</v>
      </c>
      <c r="B219" t="str">
        <f>IFERROR(__xludf.DUMMYFUNCTION("googletranslate(A219 ,""en"" ,""zh_hant"")"),"打")</f>
        <v>打</v>
      </c>
    </row>
    <row r="220" ht="16.5" customHeight="1">
      <c r="A220" s="1" t="s">
        <v>201</v>
      </c>
      <c r="B220" t="str">
        <f>IFERROR(__xludf.DUMMYFUNCTION("googletranslate(A220 ,""en"" ,""zh_hant"")"),"龍飛")</f>
        <v>龍飛</v>
      </c>
    </row>
    <row r="221" ht="16.5" customHeight="1">
      <c r="A221" s="1" t="s">
        <v>202</v>
      </c>
      <c r="B221" t="str">
        <f>IFERROR(__xludf.DUMMYFUNCTION("googletranslate(A221 ,""en"" ,""zh_hant"")"),"火龍果")</f>
        <v>火龍果</v>
      </c>
    </row>
    <row r="222" ht="16.5" customHeight="1">
      <c r="A222" s="1" t="s">
        <v>203</v>
      </c>
      <c r="B222" t="str">
        <f>IFERROR(__xludf.DUMMYFUNCTION("googletranslate(A222 ,""en"" ,""zh_hant"")"),"畫")</f>
        <v>畫</v>
      </c>
    </row>
    <row r="223" ht="16.5" customHeight="1">
      <c r="A223" s="1" t="s">
        <v>203</v>
      </c>
      <c r="B223" t="str">
        <f>IFERROR(__xludf.DUMMYFUNCTION("googletranslate(A223 ,""en"" ,""zh_hant"")"),"畫")</f>
        <v>畫</v>
      </c>
    </row>
    <row r="224" ht="16.5" customHeight="1">
      <c r="A224" s="1" t="s">
        <v>203</v>
      </c>
      <c r="B224" t="str">
        <f>IFERROR(__xludf.DUMMYFUNCTION("googletranslate(A224 ,""en"" ,""zh_hant"")"),"畫")</f>
        <v>畫</v>
      </c>
    </row>
    <row r="225" ht="16.5" customHeight="1">
      <c r="A225" s="1" t="s">
        <v>204</v>
      </c>
      <c r="B225" t="str">
        <f>IFERROR(__xludf.DUMMYFUNCTION("googletranslate(A225 ,""en"" ,""zh_hant"")"),"敷料")</f>
        <v>敷料</v>
      </c>
    </row>
    <row r="226" ht="16.5" customHeight="1">
      <c r="A226" s="1" t="s">
        <v>205</v>
      </c>
      <c r="B226" t="str">
        <f>IFERROR(__xludf.DUMMYFUNCTION("googletranslate(A226 ,""en"" ,""zh_hant"")"),"駕駛")</f>
        <v>駕駛</v>
      </c>
    </row>
    <row r="227" ht="16.5" customHeight="1">
      <c r="A227" s="1" t="s">
        <v>206</v>
      </c>
      <c r="B227" t="str">
        <f>IFERROR(__xludf.DUMMYFUNCTION("googletranslate(A227 ,""en"" ,""zh_hant"")"),"駕駛")</f>
        <v>駕駛</v>
      </c>
    </row>
    <row r="228" ht="16.5" customHeight="1">
      <c r="A228" s="1" t="s">
        <v>207</v>
      </c>
      <c r="B228" t="str">
        <f>IFERROR(__xludf.DUMMYFUNCTION("googletranslate(A228 ,""en"" ,""zh_hant"")"),"駕車通過")</f>
        <v>駕車通過</v>
      </c>
    </row>
    <row r="229" ht="16.5" customHeight="1">
      <c r="A229" s="1" t="s">
        <v>208</v>
      </c>
      <c r="B229" t="str">
        <f>IFERROR(__xludf.DUMMYFUNCTION("googletranslate(A229 ,""en"" ,""zh_hant"")"),"下降")</f>
        <v>下降</v>
      </c>
    </row>
    <row r="230" ht="16.5" customHeight="1">
      <c r="A230" s="1" t="s">
        <v>209</v>
      </c>
      <c r="B230" t="str">
        <f>IFERROR(__xludf.DUMMYFUNCTION("googletranslate(A230 ,""en"" ,""zh_hant"")"),"順便拜訪")</f>
        <v>順便拜訪</v>
      </c>
    </row>
    <row r="231" ht="16.5" customHeight="1">
      <c r="A231" s="1" t="s">
        <v>210</v>
      </c>
      <c r="B231" t="str">
        <f>IFERROR(__xludf.DUMMYFUNCTION("googletranslate(A231 ,""en"" ,""zh_hant"")"),"算了吧")</f>
        <v>算了吧</v>
      </c>
    </row>
    <row r="232" ht="16.5" customHeight="1">
      <c r="A232" s="1" t="s">
        <v>211</v>
      </c>
      <c r="B232" t="str">
        <f>IFERROR(__xludf.DUMMYFUNCTION("googletranslate(A232 ,""en"" ,""zh_hant"")"),"滴出")</f>
        <v>滴出</v>
      </c>
    </row>
    <row r="233" ht="16.5" customHeight="1">
      <c r="A233" s="1" t="s">
        <v>212</v>
      </c>
      <c r="B233" t="str">
        <f>IFERROR(__xludf.DUMMYFUNCTION("googletranslate(A233 ,""en"" ,""zh_hant"")"),"地球")</f>
        <v>地球</v>
      </c>
    </row>
    <row r="234" ht="16.5" customHeight="1">
      <c r="A234" s="1" t="s">
        <v>213</v>
      </c>
      <c r="B234" t="str">
        <f>IFERROR(__xludf.DUMMYFUNCTION("googletranslate(A234 ,""en"" ,""zh_hant"")"),"吃一個人的字")</f>
        <v>吃一個人的字</v>
      </c>
    </row>
    <row r="235" ht="16.5" customHeight="1">
      <c r="A235" s="1" t="s">
        <v>214</v>
      </c>
      <c r="B235" t="str">
        <f>IFERROR(__xludf.DUMMYFUNCTION("googletranslate(A235 ,""en"" ,""zh_hant"")"),"喝湯")</f>
        <v>喝湯</v>
      </c>
    </row>
    <row r="236" ht="16.5" customHeight="1">
      <c r="A236" s="2" t="s">
        <v>215</v>
      </c>
      <c r="B236" t="str">
        <f>IFERROR(__xludf.DUMMYFUNCTION("googletranslate(A236 ,""en"" ,""zh_hant"")"),"經濟")</f>
        <v>經濟</v>
      </c>
    </row>
    <row r="237" ht="16.5" customHeight="1">
      <c r="A237" s="1" t="s">
        <v>216</v>
      </c>
      <c r="B237" t="str">
        <f>IFERROR(__xludf.DUMMYFUNCTION("googletranslate(A237 ,""en"" ,""zh_hant"")"),"十八")</f>
        <v>十八</v>
      </c>
    </row>
    <row r="238" ht="16.5" customHeight="1">
      <c r="A238" s="1" t="s">
        <v>217</v>
      </c>
      <c r="B238" t="str">
        <f>IFERROR(__xludf.DUMMYFUNCTION("googletranslate(A238 ,""en"" ,""zh_hant"")"),"八十")</f>
        <v>八十</v>
      </c>
    </row>
    <row r="239" ht="16.5" customHeight="1">
      <c r="A239" s="1" t="s">
        <v>218</v>
      </c>
      <c r="B239" t="str">
        <f>IFERROR(__xludf.DUMMYFUNCTION("googletranslate(A239 ,""en"" ,""zh_hant"")"),"eletrolysis")</f>
        <v>eletrolysis</v>
      </c>
    </row>
    <row r="240" ht="16.5" customHeight="1">
      <c r="A240" s="2" t="s">
        <v>215</v>
      </c>
      <c r="B240" t="str">
        <f>IFERROR(__xludf.DUMMYFUNCTION("googletranslate(A240 ,""en"" ,""zh_hant"")"),"經濟")</f>
        <v>經濟</v>
      </c>
    </row>
    <row r="241" ht="16.5" customHeight="1">
      <c r="A241" s="1" t="s">
        <v>219</v>
      </c>
      <c r="B241" t="str">
        <f>IFERROR(__xludf.DUMMYFUNCTION("googletranslate(A241 ,""en"" ,""zh_hant"")"),"採用")</f>
        <v>採用</v>
      </c>
    </row>
    <row r="242" ht="16.5" customHeight="1">
      <c r="A242" s="1" t="s">
        <v>220</v>
      </c>
      <c r="B242" t="str">
        <f>IFERROR(__xludf.DUMMYFUNCTION("googletranslate(A242 ,""en"" ,""zh_hant"")"),"恩（前綴）")</f>
        <v>恩（前綴）</v>
      </c>
    </row>
    <row r="243" ht="16.5" customHeight="1">
      <c r="A243" s="1" t="s">
        <v>221</v>
      </c>
      <c r="B243" t="str">
        <f>IFERROR(__xludf.DUMMYFUNCTION("googletranslate(A243 ,""en"" ,""zh_hant"")"),"恩（後綴）")</f>
        <v>恩（後綴）</v>
      </c>
    </row>
    <row r="244" ht="16.5" customHeight="1">
      <c r="A244" s="2" t="s">
        <v>222</v>
      </c>
      <c r="B244" t="str">
        <f>IFERROR(__xludf.DUMMYFUNCTION("googletranslate(A244 ,""en"" ,""zh_hant"")"),"妖嬈")</f>
        <v>妖嬈</v>
      </c>
    </row>
    <row r="245" ht="16.5" customHeight="1">
      <c r="A245" s="1" t="s">
        <v>223</v>
      </c>
      <c r="B245" t="str">
        <f>IFERROR(__xludf.DUMMYFUNCTION("googletranslate(A245 ,""en"" ,""zh_hant"")"),"內啡肽")</f>
        <v>內啡肽</v>
      </c>
    </row>
    <row r="246" ht="16.5" customHeight="1">
      <c r="A246" s="1" t="s">
        <v>224</v>
      </c>
      <c r="B246" t="str">
        <f>IFERROR(__xludf.DUMMYFUNCTION("googletranslate(A246 ,""en"" ,""zh_hant"")"),"耳鼻喉科")</f>
        <v>耳鼻喉科</v>
      </c>
    </row>
    <row r="247" ht="16.5" customHeight="1">
      <c r="A247" s="1" t="s">
        <v>225</v>
      </c>
      <c r="B247" t="str">
        <f>IFERROR(__xludf.DUMMYFUNCTION("googletranslate(A247 ,""en"" ,""zh_hant"")"),"羨慕")</f>
        <v>羨慕</v>
      </c>
    </row>
    <row r="248" ht="16.5" customHeight="1">
      <c r="A248" s="2" t="s">
        <v>226</v>
      </c>
      <c r="B248" t="str">
        <f>IFERROR(__xludf.DUMMYFUNCTION("googletranslate(A248 ,""en"" ,""zh_hant"")"),"流行性")</f>
        <v>流行性</v>
      </c>
    </row>
    <row r="249" ht="16.5" customHeight="1">
      <c r="A249" s="1" t="s">
        <v>227</v>
      </c>
      <c r="B249" t="str">
        <f>IFERROR(__xludf.DUMMYFUNCTION("googletranslate(A249 ,""en"" ,""zh_hant"")"),"ER（後綴）")</f>
        <v>ER（後綴）</v>
      </c>
    </row>
    <row r="250" ht="16.5" customHeight="1">
      <c r="A250" s="1" t="s">
        <v>228</v>
      </c>
      <c r="B250" t="str">
        <f>IFERROR(__xludf.DUMMYFUNCTION("googletranslate(A250 ,""en"" ,""zh_hant"")"),"ESE")</f>
        <v>ESE</v>
      </c>
    </row>
    <row r="251" ht="16.5" customHeight="1">
      <c r="A251" s="1" t="s">
        <v>229</v>
      </c>
      <c r="B251" t="str">
        <f>IFERROR(__xludf.DUMMYFUNCTION("googletranslate(A251 ,""en"" ,""zh_hant"")"),"ESS")</f>
        <v>ESS</v>
      </c>
    </row>
    <row r="252" ht="16.5" customHeight="1">
      <c r="A252" s="1" t="s">
        <v>230</v>
      </c>
      <c r="B252" t="str">
        <f>IFERROR(__xludf.DUMMYFUNCTION("googletranslate(A252 ,""en"" ,""zh_hant"")"),"估計")</f>
        <v>估計</v>
      </c>
    </row>
    <row r="253" ht="16.5" customHeight="1">
      <c r="A253" s="1" t="s">
        <v>231</v>
      </c>
      <c r="B253" t="str">
        <f>IFERROR(__xludf.DUMMYFUNCTION("googletranslate(A253 ,""en"" ,""zh_hant"")"),"甚至")</f>
        <v>甚至</v>
      </c>
    </row>
    <row r="254" ht="16.5" customHeight="1">
      <c r="A254" s="1" t="s">
        <v>231</v>
      </c>
      <c r="B254" t="str">
        <f>IFERROR(__xludf.DUMMYFUNCTION("googletranslate(A254 ,""en"" ,""zh_hant"")"),"甚至")</f>
        <v>甚至</v>
      </c>
    </row>
    <row r="255" ht="16.5" customHeight="1">
      <c r="A255" s="1" t="s">
        <v>231</v>
      </c>
      <c r="B255" t="str">
        <f>IFERROR(__xludf.DUMMYFUNCTION("googletranslate(A255 ,""en"" ,""zh_hant"")"),"甚至")</f>
        <v>甚至</v>
      </c>
    </row>
    <row r="256" ht="16.5" customHeight="1">
      <c r="A256" s="1" t="s">
        <v>232</v>
      </c>
      <c r="B256" t="str">
        <f>IFERROR(__xludf.DUMMYFUNCTION("googletranslate(A256 ,""en"" ,""zh_hant"")"),"每隻狗都有它的一天")</f>
        <v>每隻狗都有它的一天</v>
      </c>
    </row>
    <row r="257" ht="16.5" customHeight="1">
      <c r="A257" s="1" t="s">
        <v>233</v>
      </c>
      <c r="B257" t="str">
        <f>IFERROR(__xludf.DUMMYFUNCTION("googletranslate(A257 ,""en"" ,""zh_hant"")"),"飄飛")</f>
        <v>飄飛</v>
      </c>
    </row>
    <row r="258" ht="16.5" customHeight="1">
      <c r="A258" s="1" t="s">
        <v>234</v>
      </c>
      <c r="B258" t="str">
        <f>IFERROR(__xludf.DUMMYFUNCTION("googletranslate(A258 ,""en"" ,""zh_hant"")"),"檢查")</f>
        <v>檢查</v>
      </c>
    </row>
    <row r="259" ht="16.5" customHeight="1">
      <c r="A259" s="1" t="s">
        <v>235</v>
      </c>
      <c r="B259" t="str">
        <f>IFERROR(__xludf.DUMMYFUNCTION("googletranslate(A259 ,""en"" ,""zh_hant"")"),"因故")</f>
        <v>因故</v>
      </c>
    </row>
    <row r="260" ht="16.5" customHeight="1">
      <c r="A260" s="1" t="s">
        <v>236</v>
      </c>
      <c r="B260" t="str">
        <f>IFERROR(__xludf.DUMMYFUNCTION("googletranslate(A260 ,""en"" ,""zh_hant"")"),"太陽系外行星")</f>
        <v>太陽系外行星</v>
      </c>
    </row>
    <row r="261" ht="16.5" customHeight="1">
      <c r="A261" s="1" t="s">
        <v>237</v>
      </c>
      <c r="B261" t="str">
        <f>IFERROR(__xludf.DUMMYFUNCTION("googletranslate(A261 ,""en"" ,""zh_hant"")"),"期望")</f>
        <v>期望</v>
      </c>
    </row>
    <row r="262" ht="16.5" customHeight="1">
      <c r="A262" s="1" t="s">
        <v>238</v>
      </c>
      <c r="B262" t="str">
        <f>IFERROR(__xludf.DUMMYFUNCTION("googletranslate(A262 ,""en"" ,""zh_hant"")"),"開除")</f>
        <v>開除</v>
      </c>
    </row>
    <row r="263" ht="16.5" customHeight="1">
      <c r="A263" s="1" t="s">
        <v>239</v>
      </c>
      <c r="B263" t="str">
        <f>IFERROR(__xludf.DUMMYFUNCTION("googletranslate(A263 ,""en"" ,""zh_hant"")"),"實驗")</f>
        <v>實驗</v>
      </c>
    </row>
    <row r="264" ht="16.5" customHeight="1">
      <c r="A264" s="1" t="s">
        <v>240</v>
      </c>
      <c r="B264" t="str">
        <f>IFERROR(__xludf.DUMMYFUNCTION("googletranslate(A264 ,""en"" ,""zh_hant"")"),"秋季")</f>
        <v>秋季</v>
      </c>
    </row>
    <row r="265" ht="16.5" customHeight="1">
      <c r="A265" s="2" t="s">
        <v>241</v>
      </c>
      <c r="B265" t="str">
        <f>IFERROR(__xludf.DUMMYFUNCTION("googletranslate(A265 ,""en"" ,""zh_hant"")"),"著迷")</f>
        <v>著迷</v>
      </c>
    </row>
    <row r="266" ht="16.5" customHeight="1">
      <c r="A266" s="2" t="s">
        <v>241</v>
      </c>
      <c r="B266" t="str">
        <f>IFERROR(__xludf.DUMMYFUNCTION("googletranslate(A266 ,""en"" ,""zh_hant"")"),"著迷")</f>
        <v>著迷</v>
      </c>
    </row>
    <row r="267" ht="16.5" customHeight="1">
      <c r="A267" s="1" t="s">
        <v>242</v>
      </c>
      <c r="B267" t="str">
        <f>IFERROR(__xludf.DUMMYFUNCTION("googletranslate(A267 ,""en"" ,""zh_hant"")"),"快速")</f>
        <v>快速</v>
      </c>
    </row>
    <row r="268" ht="16.5" customHeight="1">
      <c r="A268" s="1" t="s">
        <v>242</v>
      </c>
      <c r="B268" t="str">
        <f>IFERROR(__xludf.DUMMYFUNCTION("googletranslate(A268 ,""en"" ,""zh_hant"")"),"快速")</f>
        <v>快速</v>
      </c>
    </row>
    <row r="269" ht="16.5" customHeight="1">
      <c r="A269" s="1" t="s">
        <v>243</v>
      </c>
      <c r="B269" t="str">
        <f>IFERROR(__xludf.DUMMYFUNCTION("googletranslate(A269 ,""en"" ,""zh_hant"")"),"特徵")</f>
        <v>特徵</v>
      </c>
    </row>
    <row r="270" ht="16.5" customHeight="1">
      <c r="A270" s="1" t="s">
        <v>244</v>
      </c>
      <c r="B270" t="str">
        <f>IFERROR(__xludf.DUMMYFUNCTION("googletranslate(A270 ,""en"" ,""zh_hant"")"),"兇猛")</f>
        <v>兇猛</v>
      </c>
    </row>
    <row r="271" ht="16.5" customHeight="1">
      <c r="A271" s="1" t="s">
        <v>245</v>
      </c>
      <c r="B271" t="str">
        <f>IFERROR(__xludf.DUMMYFUNCTION("googletranslate(A271 ,""en"" ,""zh_hant"")"),"摩天輪")</f>
        <v>摩天輪</v>
      </c>
    </row>
    <row r="272" ht="16.5" customHeight="1">
      <c r="A272" s="1" t="s">
        <v>246</v>
      </c>
      <c r="B272" t="str">
        <f>IFERROR(__xludf.DUMMYFUNCTION("googletranslate(A272 ,""en"" ,""zh_hant"")"),"節")</f>
        <v>節</v>
      </c>
    </row>
    <row r="273" ht="16.5" customHeight="1">
      <c r="A273" s="1" t="s">
        <v>247</v>
      </c>
      <c r="B273" t="str">
        <f>IFERROR(__xludf.DUMMYFUNCTION("googletranslate(A273 ,""en"" ,""zh_hant"")"),"十五")</f>
        <v>十五</v>
      </c>
    </row>
    <row r="274" ht="16.5" customHeight="1">
      <c r="A274" s="1" t="s">
        <v>248</v>
      </c>
      <c r="B274" t="str">
        <f>IFERROR(__xludf.DUMMYFUNCTION("googletranslate(A274 ,""en"" ,""zh_hant"")"),"數字")</f>
        <v>數字</v>
      </c>
    </row>
    <row r="275" ht="16.5" customHeight="1">
      <c r="A275" s="1" t="s">
        <v>248</v>
      </c>
      <c r="B275" t="str">
        <f>IFERROR(__xludf.DUMMYFUNCTION("googletranslate(A275 ,""en"" ,""zh_hant"")"),"數字")</f>
        <v>數字</v>
      </c>
    </row>
    <row r="276" ht="16.5" customHeight="1">
      <c r="A276" s="1" t="s">
        <v>249</v>
      </c>
      <c r="B276" t="str">
        <f>IFERROR(__xludf.DUMMYFUNCTION("googletranslate(A276 ,""en"" ,""zh_hant"")"),"精細")</f>
        <v>精細</v>
      </c>
    </row>
    <row r="277" ht="16.5" customHeight="1">
      <c r="A277" s="1" t="s">
        <v>249</v>
      </c>
      <c r="B277" t="str">
        <f>IFERROR(__xludf.DUMMYFUNCTION("googletranslate(A277 ,""en"" ,""zh_hant"")"),"精細")</f>
        <v>精細</v>
      </c>
    </row>
    <row r="278" ht="16.5" customHeight="1">
      <c r="A278" s="1" t="s">
        <v>249</v>
      </c>
      <c r="B278" t="str">
        <f>IFERROR(__xludf.DUMMYFUNCTION("googletranslate(A278 ,""en"" ,""zh_hant"")"),"精細")</f>
        <v>精細</v>
      </c>
    </row>
    <row r="279" ht="16.5" customHeight="1">
      <c r="A279" s="1" t="s">
        <v>250</v>
      </c>
      <c r="B279" t="str">
        <f>IFERROR(__xludf.DUMMYFUNCTION("googletranslate(A279 ,""en"" ,""zh_hant"")"),"有限")</f>
        <v>有限</v>
      </c>
    </row>
    <row r="280" ht="16.5" customHeight="1">
      <c r="A280" s="1" t="s">
        <v>251</v>
      </c>
      <c r="B280" t="str">
        <f>IFERROR(__xludf.DUMMYFUNCTION("googletranslate(A280 ,""en"" ,""zh_hant"")"),"螢火蟲")</f>
        <v>螢火蟲</v>
      </c>
    </row>
    <row r="281" ht="16.5" customHeight="1">
      <c r="A281" s="1" t="s">
        <v>252</v>
      </c>
      <c r="B281" t="str">
        <f>IFERROR(__xludf.DUMMYFUNCTION("googletranslate(A281 ,""en"" ,""zh_hant"")"),"壁爐")</f>
        <v>壁爐</v>
      </c>
    </row>
    <row r="282" ht="16.5" customHeight="1">
      <c r="A282" s="1" t="s">
        <v>253</v>
      </c>
      <c r="B282" t="str">
        <f>IFERROR(__xludf.DUMMYFUNCTION("googletranslate(A282 ,""en"" ,""zh_hant"")"),"固定")</f>
        <v>固定</v>
      </c>
    </row>
    <row r="283" ht="16.5" customHeight="1">
      <c r="A283" s="1" t="s">
        <v>253</v>
      </c>
      <c r="B283" t="str">
        <f>IFERROR(__xludf.DUMMYFUNCTION("googletranslate(A283 ,""en"" ,""zh_hant"")"),"固定")</f>
        <v>固定</v>
      </c>
    </row>
    <row r="284" ht="16.5" customHeight="1">
      <c r="A284" s="1" t="s">
        <v>253</v>
      </c>
      <c r="B284" t="str">
        <f>IFERROR(__xludf.DUMMYFUNCTION("googletranslate(A284 ,""en"" ,""zh_hant"")"),"固定")</f>
        <v>固定</v>
      </c>
    </row>
    <row r="285" ht="16.5" customHeight="1">
      <c r="A285" s="1" t="s">
        <v>254</v>
      </c>
      <c r="B285" t="str">
        <f>IFERROR(__xludf.DUMMYFUNCTION("googletranslate(A285 ,""en"" ,""zh_hant"")"),"薄片")</f>
        <v>薄片</v>
      </c>
    </row>
    <row r="286" ht="16.5" customHeight="1">
      <c r="A286" s="1" t="s">
        <v>255</v>
      </c>
      <c r="B286" t="str">
        <f>IFERROR(__xludf.DUMMYFUNCTION("googletranslate(A286 ,""en"" ,""zh_hant"")"),"地板")</f>
        <v>地板</v>
      </c>
    </row>
    <row r="287" ht="16.5" customHeight="1">
      <c r="A287" s="1" t="s">
        <v>256</v>
      </c>
      <c r="B287" t="str">
        <f>IFERROR(__xludf.DUMMYFUNCTION("googletranslate(A287 ,""en"" ,""zh_hant"")"),"正式")</f>
        <v>正式</v>
      </c>
    </row>
    <row r="288" ht="16.5" customHeight="1">
      <c r="A288" s="1" t="s">
        <v>257</v>
      </c>
      <c r="B288" t="str">
        <f>IFERROR(__xludf.DUMMYFUNCTION("googletranslate(A288 ,""en"" ,""zh_hant"")"),"幸運")</f>
        <v>幸運</v>
      </c>
    </row>
    <row r="289" ht="16.5" customHeight="1">
      <c r="A289" s="1" t="s">
        <v>258</v>
      </c>
      <c r="B289" t="str">
        <f>IFERROR(__xludf.DUMMYFUNCTION("googletranslate(A289 ,""en"" ,""zh_hant"")"),"四十")</f>
        <v>四十</v>
      </c>
    </row>
    <row r="290" ht="16.5" customHeight="1">
      <c r="A290" s="1" t="s">
        <v>259</v>
      </c>
      <c r="B290" t="str">
        <f>IFERROR(__xludf.DUMMYFUNCTION("googletranslate(A290 ,""en"" ,""zh_hant"")"),"基礎")</f>
        <v>基礎</v>
      </c>
    </row>
    <row r="291" ht="16.5" customHeight="1">
      <c r="A291" s="1" t="s">
        <v>260</v>
      </c>
      <c r="B291" t="str">
        <f>IFERROR(__xludf.DUMMYFUNCTION("googletranslate(A291 ,""en"" ,""zh_hant"")"),"擺脫")</f>
        <v>擺脫</v>
      </c>
    </row>
    <row r="292" ht="16.5" customHeight="1">
      <c r="A292" s="1" t="s">
        <v>261</v>
      </c>
      <c r="B292" t="str">
        <f>IFERROR(__xludf.DUMMYFUNCTION("googletranslate(A292 ,""en"" ,""zh_hant"")"),"免費送貨")</f>
        <v>免費送貨</v>
      </c>
    </row>
    <row r="293" ht="16.5" customHeight="1">
      <c r="A293" s="1" t="s">
        <v>262</v>
      </c>
      <c r="B293" t="str">
        <f>IFERROR(__xludf.DUMMYFUNCTION("googletranslate(A293 ,""en"" ,""zh_hant"")"),"嚇唬")</f>
        <v>嚇唬</v>
      </c>
    </row>
    <row r="294" ht="16.5" customHeight="1">
      <c r="A294" s="1" t="s">
        <v>263</v>
      </c>
      <c r="B294" t="str">
        <f>IFERROR(__xludf.DUMMYFUNCTION("googletranslate(A294 ,""en"" ,""zh_hant"")"),"時")</f>
        <v>時</v>
      </c>
    </row>
    <row r="295" ht="16.5" customHeight="1">
      <c r="A295" s="1" t="s">
        <v>264</v>
      </c>
      <c r="B295" t="str">
        <f>IFERROR(__xludf.DUMMYFUNCTION("googletranslate(A295 ,""en"" ,""zh_hant"")"),"皺眉")</f>
        <v>皺眉</v>
      </c>
    </row>
    <row r="296" ht="16.5" customHeight="1">
      <c r="A296" s="1" t="s">
        <v>265</v>
      </c>
      <c r="B296" t="str">
        <f>IFERROR(__xludf.DUMMYFUNCTION("googletranslate(A296 ,""en"" ,""zh_hant"")"),"福")</f>
        <v>福</v>
      </c>
    </row>
    <row r="297" ht="16.5" customHeight="1">
      <c r="A297" s="1" t="s">
        <v>266</v>
      </c>
      <c r="B297" t="str">
        <f>IFERROR(__xludf.DUMMYFUNCTION("googletranslate(A297 ,""en"" ,""zh_hant"")"),"FUL")</f>
        <v>FUL</v>
      </c>
    </row>
    <row r="298" ht="16.5" customHeight="1">
      <c r="A298" s="1" t="s">
        <v>267</v>
      </c>
      <c r="B298" t="str">
        <f>IFERROR(__xludf.DUMMYFUNCTION("googletranslate(A298 ,""en"" ,""zh_hant"")"),"未來")</f>
        <v>未來</v>
      </c>
    </row>
    <row r="299" ht="16.5" customHeight="1">
      <c r="A299" s="1" t="s">
        <v>268</v>
      </c>
      <c r="B299" t="str">
        <f>IFERROR(__xludf.DUMMYFUNCTION("googletranslate(A299 ,""en"" ,""zh_hant"")"),"加侖")</f>
        <v>加侖</v>
      </c>
    </row>
    <row r="300" ht="16.5" customHeight="1">
      <c r="A300" s="1" t="s">
        <v>269</v>
      </c>
      <c r="B300" t="str">
        <f>IFERROR(__xludf.DUMMYFUNCTION("googletranslate(A300 ,""en"" ,""zh_hant"")"),"遊戲")</f>
        <v>遊戲</v>
      </c>
    </row>
    <row r="301" ht="16.5" customHeight="1">
      <c r="A301" s="1" t="s">
        <v>269</v>
      </c>
      <c r="B301" t="str">
        <f>IFERROR(__xludf.DUMMYFUNCTION("googletranslate(A301 ,""en"" ,""zh_hant"")"),"遊戲")</f>
        <v>遊戲</v>
      </c>
    </row>
    <row r="302" ht="16.5" customHeight="1">
      <c r="A302" s="1" t="s">
        <v>269</v>
      </c>
      <c r="B302" t="str">
        <f>IFERROR(__xludf.DUMMYFUNCTION("googletranslate(A302 ,""en"" ,""zh_hant"")"),"遊戲")</f>
        <v>遊戲</v>
      </c>
    </row>
    <row r="303" ht="16.5" customHeight="1">
      <c r="A303" s="1" t="s">
        <v>270</v>
      </c>
      <c r="B303" t="str">
        <f>IFERROR(__xludf.DUMMYFUNCTION("googletranslate(A303 ,""en"" ,""zh_hant"")"),"基因")</f>
        <v>基因</v>
      </c>
    </row>
    <row r="304" ht="16.5" customHeight="1">
      <c r="A304" s="1" t="s">
        <v>271</v>
      </c>
      <c r="B304" t="str">
        <f>IFERROR(__xludf.DUMMYFUNCTION("googletranslate(A304 ,""en"" ,""zh_hant"")"),"一般")</f>
        <v>一般</v>
      </c>
    </row>
    <row r="305" ht="16.5" customHeight="1">
      <c r="A305" s="1" t="s">
        <v>272</v>
      </c>
      <c r="B305" t="str">
        <f>IFERROR(__xludf.DUMMYFUNCTION("googletranslate(A305 ,""en"" ,""zh_hant"")"),"取得進展")</f>
        <v>取得進展</v>
      </c>
    </row>
    <row r="306" ht="16.5" customHeight="1">
      <c r="A306" s="1" t="s">
        <v>273</v>
      </c>
      <c r="B306" t="str">
        <f>IFERROR(__xludf.DUMMYFUNCTION("googletranslate(A306 ,""en"" ,""zh_hant"")"),"閃亮")</f>
        <v>閃亮</v>
      </c>
    </row>
    <row r="307" ht="16.5" customHeight="1">
      <c r="A307" s="1" t="s">
        <v>274</v>
      </c>
      <c r="B307" t="str">
        <f>IFERROR(__xludf.DUMMYFUNCTION("googletranslate(A307 ,""en"" ,""zh_hant"")"),"南下")</f>
        <v>南下</v>
      </c>
    </row>
    <row r="308" ht="16.5" customHeight="1">
      <c r="A308" s="1" t="s">
        <v>275</v>
      </c>
      <c r="B308" t="str">
        <f>IFERROR(__xludf.DUMMYFUNCTION("googletranslate(A308 ,""en"" ,""zh_hant"")"),"去教堂")</f>
        <v>去教堂</v>
      </c>
    </row>
    <row r="309" ht="16.5" customHeight="1">
      <c r="A309" s="1" t="s">
        <v>276</v>
      </c>
      <c r="B309" t="str">
        <f>IFERROR(__xludf.DUMMYFUNCTION("googletranslate(A309 ,""en"" ,""zh_hant"")"),"墓地")</f>
        <v>墓地</v>
      </c>
    </row>
    <row r="310" ht="16.5" customHeight="1">
      <c r="A310" s="1" t="s">
        <v>277</v>
      </c>
      <c r="B310" t="str">
        <f>IFERROR(__xludf.DUMMYFUNCTION("googletranslate(A310 ,""en"" ,""zh_hant"")"),"白髮")</f>
        <v>白髮</v>
      </c>
    </row>
    <row r="311" ht="16.5" customHeight="1">
      <c r="A311" s="1" t="s">
        <v>278</v>
      </c>
      <c r="B311" t="str">
        <f>IFERROR(__xludf.DUMMYFUNCTION("googletranslate(A311 ,""en"" ,""zh_hant"")"),"綠色")</f>
        <v>綠色</v>
      </c>
    </row>
    <row r="312" ht="16.5" customHeight="1">
      <c r="A312" s="1" t="s">
        <v>278</v>
      </c>
      <c r="B312" t="str">
        <f>IFERROR(__xludf.DUMMYFUNCTION("googletranslate(A312 ,""en"" ,""zh_hant"")"),"綠色")</f>
        <v>綠色</v>
      </c>
    </row>
    <row r="313" ht="16.5" customHeight="1">
      <c r="A313" s="1" t="s">
        <v>279</v>
      </c>
      <c r="B313" t="str">
        <f>IFERROR(__xludf.DUMMYFUNCTION("googletranslate(A313 ,""en"" ,""zh_hant"")"),"綠手指")</f>
        <v>綠手指</v>
      </c>
    </row>
    <row r="314" ht="16.5" customHeight="1">
      <c r="A314" s="1" t="s">
        <v>280</v>
      </c>
      <c r="B314" t="str">
        <f>IFERROR(__xludf.DUMMYFUNCTION("googletranslate(A314 ,""en"" ,""zh_hant"")"),"雜貨")</f>
        <v>雜貨</v>
      </c>
    </row>
    <row r="315" ht="16.5" customHeight="1">
      <c r="A315" s="1" t="s">
        <v>281</v>
      </c>
      <c r="B315" t="str">
        <f>IFERROR(__xludf.DUMMYFUNCTION("googletranslate(A315 ,""en"" ,""zh_hant"")"),"地面")</f>
        <v>地面</v>
      </c>
    </row>
    <row r="316" ht="16.5" customHeight="1">
      <c r="A316" s="1" t="s">
        <v>281</v>
      </c>
      <c r="B316" t="str">
        <f>IFERROR(__xludf.DUMMYFUNCTION("googletranslate(A316 ,""en"" ,""zh_hant"")"),"地面")</f>
        <v>地面</v>
      </c>
    </row>
    <row r="317" ht="16.5" customHeight="1">
      <c r="A317" s="1" t="s">
        <v>281</v>
      </c>
      <c r="B317" t="str">
        <f>IFERROR(__xludf.DUMMYFUNCTION("googletranslate(A317 ,""en"" ,""zh_hant"")"),"地面")</f>
        <v>地面</v>
      </c>
    </row>
    <row r="318" ht="16.5" customHeight="1">
      <c r="A318" s="1" t="s">
        <v>282</v>
      </c>
      <c r="B318" t="str">
        <f>IFERROR(__xludf.DUMMYFUNCTION("googletranslate(A318 ,""en"" ,""zh_hant"")"),"膽量")</f>
        <v>膽量</v>
      </c>
    </row>
    <row r="319" ht="16.5" customHeight="1">
      <c r="A319" s="1" t="s">
        <v>283</v>
      </c>
      <c r="B319" t="str">
        <f>IFERROR(__xludf.DUMMYFUNCTION("googletranslate(A319 ,""en"" ,""zh_hant"")"),"硬")</f>
        <v>硬</v>
      </c>
    </row>
    <row r="320" ht="16.5" customHeight="1">
      <c r="A320" s="1" t="s">
        <v>284</v>
      </c>
      <c r="B320" t="str">
        <f>IFERROR(__xludf.DUMMYFUNCTION("googletranslate(A320 ,""en"" ,""zh_hant"")"),"精裝")</f>
        <v>精裝</v>
      </c>
    </row>
    <row r="321" ht="16.5" customHeight="1">
      <c r="A321" s="1" t="s">
        <v>285</v>
      </c>
      <c r="B321" t="str">
        <f>IFERROR(__xludf.DUMMYFUNCTION("googletranslate(A321 ,""en"" ,""zh_hant"")"),"危害")</f>
        <v>危害</v>
      </c>
    </row>
    <row r="322" ht="16.5" customHeight="1">
      <c r="A322" s="1" t="s">
        <v>286</v>
      </c>
      <c r="B322" t="str">
        <f>IFERROR(__xludf.DUMMYFUNCTION("googletranslate(A322 ,""en"" ,""zh_hant"")"),"馬俱")</f>
        <v>馬俱</v>
      </c>
    </row>
    <row r="323" ht="16.5" customHeight="1">
      <c r="A323" s="1" t="s">
        <v>287</v>
      </c>
      <c r="B323" t="str">
        <f>IFERROR(__xludf.DUMMYFUNCTION("googletranslate(A323 ,""en"" ,""zh_hant"")"),"有機會渺茫")</f>
        <v>有機會渺茫</v>
      </c>
    </row>
    <row r="324" ht="16.5" customHeight="1">
      <c r="A324" s="1" t="s">
        <v>288</v>
      </c>
      <c r="B324" t="str">
        <f>IFERROR(__xludf.DUMMYFUNCTION("googletranslate(A324 ,""en"" ,""zh_hant"")"),"吃甜食")</f>
        <v>吃甜食</v>
      </c>
    </row>
    <row r="325" ht="16.5" customHeight="1">
      <c r="A325" s="1" t="s">
        <v>289</v>
      </c>
      <c r="B325" t="str">
        <f>IFERROR(__xludf.DUMMYFUNCTION("googletranslate(A325 ,""en"" ,""zh_hant"")"),"有足夠的對一個人的板")</f>
        <v>有足夠的對一個人的板</v>
      </c>
    </row>
    <row r="326" ht="16.5" customHeight="1">
      <c r="A326" s="1" t="s">
        <v>290</v>
      </c>
      <c r="B326" t="str">
        <f>IFERROR(__xludf.DUMMYFUNCTION("googletranslate(A326 ,""en"" ,""zh_hant"")"),"喝湯")</f>
        <v>喝湯</v>
      </c>
    </row>
    <row r="327" ht="16.5" customHeight="1">
      <c r="A327" s="2" t="s">
        <v>291</v>
      </c>
      <c r="B327" t="str">
        <f>IFERROR(__xludf.DUMMYFUNCTION("googletranslate(A327 ,""en"" ,""zh_hant"")"),"亂穿馬路")</f>
        <v>亂穿馬路</v>
      </c>
    </row>
    <row r="328" ht="16.5" customHeight="1">
      <c r="A328" s="1" t="s">
        <v>292</v>
      </c>
      <c r="B328" t="str">
        <f>IFERROR(__xludf.DUMMYFUNCTION("googletranslate(A328 ,""en"" ,""zh_hant"")"),"與某人一見如故")</f>
        <v>與某人一見如故</v>
      </c>
    </row>
    <row r="329" ht="16.5" customHeight="1">
      <c r="A329" s="1" t="s">
        <v>293</v>
      </c>
      <c r="B329" t="str">
        <f>IFERROR(__xludf.DUMMYFUNCTION("googletranslate(A329 ,""en"" ,""zh_hant"")"),"用功讀書")</f>
        <v>用功讀書</v>
      </c>
    </row>
    <row r="330" ht="16.5" customHeight="1">
      <c r="A330" s="1" t="s">
        <v>294</v>
      </c>
      <c r="B330" t="str">
        <f>IFERROR(__xludf.DUMMYFUNCTION("googletranslate(A330 ,""en"" ,""zh_hant"")"),"中頭彩")</f>
        <v>中頭彩</v>
      </c>
    </row>
    <row r="331" ht="16.5" customHeight="1">
      <c r="A331" s="1" t="s">
        <v>295</v>
      </c>
      <c r="B331" t="str">
        <f>IFERROR(__xludf.DUMMYFUNCTION("googletranslate(A331 ,""en"" ,""zh_hant"")"),"容納所有的卡")</f>
        <v>容納所有的卡</v>
      </c>
    </row>
    <row r="332" ht="16.5" customHeight="1">
      <c r="A332" s="1" t="s">
        <v>296</v>
      </c>
      <c r="B332" t="str">
        <f>IFERROR(__xludf.DUMMYFUNCTION("googletranslate(A332 ,""en"" ,""zh_hant"")"),"按喇叭")</f>
        <v>按喇叭</v>
      </c>
    </row>
    <row r="333" ht="16.5" customHeight="1">
      <c r="A333" s="1" t="s">
        <v>297</v>
      </c>
      <c r="B333" t="str">
        <f>IFERROR(__xludf.DUMMYFUNCTION("googletranslate(A333 ,""en"" ,""zh_hant"")"),"榮譽")</f>
        <v>榮譽</v>
      </c>
    </row>
    <row r="334" ht="16.5" customHeight="1">
      <c r="A334" s="1" t="s">
        <v>298</v>
      </c>
      <c r="B334" t="str">
        <f>IFERROR(__xludf.DUMMYFUNCTION("googletranslate(A334 ,""en"" ,""zh_hant"")"),"喇叭")</f>
        <v>喇叭</v>
      </c>
    </row>
    <row r="335" ht="16.5" customHeight="1">
      <c r="A335" s="1" t="s">
        <v>299</v>
      </c>
      <c r="B335" t="str">
        <f>IFERROR(__xludf.DUMMYFUNCTION("googletranslate(A335 ,""en"" ,""zh_hant"")"),"可怕的")</f>
        <v>可怕的</v>
      </c>
    </row>
    <row r="336" ht="16.5" customHeight="1">
      <c r="A336" s="1" t="s">
        <v>300</v>
      </c>
      <c r="B336" t="str">
        <f>IFERROR(__xludf.DUMMYFUNCTION("googletranslate(A336 ,""en"" ,""zh_hant"")"),"恐怖")</f>
        <v>恐怖</v>
      </c>
    </row>
    <row r="337" ht="16.5" customHeight="1">
      <c r="A337" s="1" t="s">
        <v>301</v>
      </c>
      <c r="B337" t="str">
        <f>IFERROR(__xludf.DUMMYFUNCTION("googletranslate(A337 ,""en"" ,""zh_hant"")"),"主辦")</f>
        <v>主辦</v>
      </c>
    </row>
    <row r="338" ht="16.5" customHeight="1">
      <c r="A338" s="1" t="s">
        <v>302</v>
      </c>
      <c r="B338" t="str">
        <f>IFERROR(__xludf.DUMMYFUNCTION("googletranslate(A338 ,""en"" ,""zh_hant"")"),"溫泉")</f>
        <v>溫泉</v>
      </c>
    </row>
    <row r="339" ht="16.5" customHeight="1">
      <c r="A339" s="1" t="s">
        <v>303</v>
      </c>
      <c r="B339" t="str">
        <f>IFERROR(__xludf.DUMMYFUNCTION("googletranslate(A339 ,""en"" ,""zh_hant"")"),"時針")</f>
        <v>時針</v>
      </c>
    </row>
    <row r="340" ht="16.5" customHeight="1">
      <c r="A340" s="1" t="s">
        <v>304</v>
      </c>
      <c r="B340" t="str">
        <f>IFERROR(__xludf.DUMMYFUNCTION("googletranslate(A340 ,""en"" ,""zh_hant"")"),"我都在")</f>
        <v>我都在</v>
      </c>
    </row>
    <row r="341" ht="16.5" customHeight="1">
      <c r="A341" s="1" t="s">
        <v>305</v>
      </c>
      <c r="B341" t="str">
        <f>IFERROR(__xludf.DUMMYFUNCTION("googletranslate(A341 ,""en"" ,""zh_hant"")"),"我敬酒")</f>
        <v>我敬酒</v>
      </c>
    </row>
    <row r="342" ht="16.5" customHeight="1">
      <c r="A342" s="1" t="s">
        <v>306</v>
      </c>
      <c r="B342" t="str">
        <f>IFERROR(__xludf.DUMMYFUNCTION("googletranslate(A342 ,""en"" ,""zh_hant"")"),"我沒有自己安靜")</f>
        <v>我沒有自己安靜</v>
      </c>
    </row>
    <row r="343" ht="16.5" customHeight="1">
      <c r="A343" s="1" t="s">
        <v>307</v>
      </c>
      <c r="B343" t="str">
        <f>IFERROR(__xludf.DUMMYFUNCTION("googletranslate(A343 ,""en"" ,""zh_hant"")"),"IBLE")</f>
        <v>IBLE</v>
      </c>
    </row>
    <row r="344" ht="16.5" customHeight="1">
      <c r="A344" s="1" t="s">
        <v>308</v>
      </c>
      <c r="B344" t="str">
        <f>IFERROR(__xludf.DUMMYFUNCTION("googletranslate(A344 ,""en"" ,""zh_hant"")"),"冰山")</f>
        <v>冰山</v>
      </c>
    </row>
    <row r="345" ht="16.5" customHeight="1">
      <c r="A345" s="1" t="s">
        <v>309</v>
      </c>
      <c r="B345" t="str">
        <f>IFERROR(__xludf.DUMMYFUNCTION("googletranslate(A345 ,""en"" ,""zh_hant"")"),"理想")</f>
        <v>理想</v>
      </c>
    </row>
    <row r="346" ht="16.5" customHeight="1">
      <c r="A346" s="1" t="s">
        <v>310</v>
      </c>
      <c r="B346" t="str">
        <f>IFERROR(__xludf.DUMMYFUNCTION("googletranslate(A346 ,""en"" ,""zh_hant"")"),"相同")</f>
        <v>相同</v>
      </c>
    </row>
    <row r="347" ht="16.5" customHeight="1">
      <c r="A347" s="1" t="s">
        <v>311</v>
      </c>
      <c r="B347" t="str">
        <f>IFERROR(__xludf.DUMMYFUNCTION("googletranslate(A347 ,""en"" ,""zh_hant"")"),"IM")</f>
        <v>IM</v>
      </c>
    </row>
    <row r="348" ht="16.5" customHeight="1">
      <c r="A348" s="1" t="s">
        <v>312</v>
      </c>
      <c r="B348" t="str">
        <f>IFERROR(__xludf.DUMMYFUNCTION("googletranslate(A348 ,""en"" ,""zh_hant"")"),"不道德")</f>
        <v>不道德</v>
      </c>
    </row>
    <row r="349" ht="16.5" customHeight="1">
      <c r="A349" s="1" t="s">
        <v>313</v>
      </c>
      <c r="B349" t="str">
        <f>IFERROR(__xludf.DUMMYFUNCTION("googletranslate(A349 ,""en"" ,""zh_hant"")"),"即興")</f>
        <v>即興</v>
      </c>
    </row>
    <row r="350" ht="16.5" customHeight="1">
      <c r="A350" s="1" t="s">
        <v>314</v>
      </c>
      <c r="B350" t="str">
        <f>IFERROR(__xludf.DUMMYFUNCTION("googletranslate(A350 ,""en"" ,""zh_hant"")"),"連續")</f>
        <v>連續</v>
      </c>
    </row>
    <row r="351" ht="16.5" customHeight="1">
      <c r="A351" s="1" t="s">
        <v>315</v>
      </c>
      <c r="B351" t="str">
        <f>IFERROR(__xludf.DUMMYFUNCTION("googletranslate(A351 ,""en"" ,""zh_hant"")"),"立刻")</f>
        <v>立刻</v>
      </c>
    </row>
    <row r="352" ht="16.5" customHeight="1">
      <c r="A352" s="1" t="s">
        <v>316</v>
      </c>
      <c r="B352" t="str">
        <f>IFERROR(__xludf.DUMMYFUNCTION("googletranslate(A352 ,""en"" ,""zh_hant"")"),"簡而言之")</f>
        <v>簡而言之</v>
      </c>
    </row>
    <row r="353" ht="16.5" customHeight="1">
      <c r="A353" s="1" t="s">
        <v>317</v>
      </c>
      <c r="B353" t="str">
        <f>IFERROR(__xludf.DUMMYFUNCTION("googletranslate(A353 ,""en"" ,""zh_hant"")"),"凌晨")</f>
        <v>凌晨</v>
      </c>
    </row>
    <row r="354" ht="16.5" customHeight="1">
      <c r="A354" s="1" t="s">
        <v>318</v>
      </c>
      <c r="B354" t="str">
        <f>IFERROR(__xludf.DUMMYFUNCTION("googletranslate(A354 ,""en"" ,""zh_hant"")"),"及時")</f>
        <v>及時</v>
      </c>
    </row>
    <row r="355" ht="16.5" customHeight="1">
      <c r="A355" s="1" t="s">
        <v>319</v>
      </c>
      <c r="B355" t="str">
        <f>IFERROR(__xludf.DUMMYFUNCTION("googletranslate(A355 ,""en"" ,""zh_hant"")"),"在（前綴）")</f>
        <v>在（前綴）</v>
      </c>
    </row>
    <row r="356" ht="16.5" customHeight="1">
      <c r="A356" s="1" t="s">
        <v>320</v>
      </c>
      <c r="B356" t="str">
        <f>IFERROR(__xludf.DUMMYFUNCTION("googletranslate(A356 ,""en"" ,""zh_hant"")"),"事件")</f>
        <v>事件</v>
      </c>
    </row>
    <row r="357" ht="16.5" customHeight="1">
      <c r="A357" s="1" t="s">
        <v>321</v>
      </c>
      <c r="B357" t="str">
        <f>IFERROR(__xludf.DUMMYFUNCTION("googletranslate(A357 ,""en"" ,""zh_hant"")"),"收入")</f>
        <v>收入</v>
      </c>
    </row>
    <row r="358" ht="16.5" customHeight="1">
      <c r="A358" s="1" t="s">
        <v>322</v>
      </c>
      <c r="B358" t="str">
        <f>IFERROR(__xludf.DUMMYFUNCTION("googletranslate(A358 ,""en"" ,""zh_hant"")"),"不方便")</f>
        <v>不方便</v>
      </c>
    </row>
    <row r="359" ht="16.5" customHeight="1">
      <c r="A359" s="1" t="s">
        <v>323</v>
      </c>
      <c r="B359" t="str">
        <f>IFERROR(__xludf.DUMMYFUNCTION("googletranslate(A359 ,""en"" ,""zh_hant"")"),"確實")</f>
        <v>確實</v>
      </c>
    </row>
    <row r="360" ht="16.5" customHeight="1">
      <c r="A360" s="1" t="s">
        <v>324</v>
      </c>
      <c r="B360" t="str">
        <f>IFERROR(__xludf.DUMMYFUNCTION("googletranslate(A360 ,""en"" ,""zh_hant"")"),"產業")</f>
        <v>產業</v>
      </c>
    </row>
    <row r="361" ht="16.5" customHeight="1">
      <c r="A361" s="1" t="s">
        <v>325</v>
      </c>
      <c r="B361" t="str">
        <f>IFERROR(__xludf.DUMMYFUNCTION("googletranslate(A361 ,""en"" ,""zh_hant"")"),"行業")</f>
        <v>行業</v>
      </c>
    </row>
    <row r="362" ht="16.5" customHeight="1">
      <c r="A362" s="1" t="s">
        <v>326</v>
      </c>
      <c r="B362" t="str">
        <f>IFERROR(__xludf.DUMMYFUNCTION("googletranslate(A362 ,""en"" ,""zh_hant"")"),"臭名昭著")</f>
        <v>臭名昭著</v>
      </c>
    </row>
    <row r="363" ht="16.5" customHeight="1">
      <c r="A363" s="1" t="s">
        <v>327</v>
      </c>
      <c r="B363" t="str">
        <f>IFERROR(__xludf.DUMMYFUNCTION("googletranslate(A363 ,""en"" ,""zh_hant"")"),"感染")</f>
        <v>感染</v>
      </c>
    </row>
    <row r="364" ht="16.5" customHeight="1">
      <c r="A364" s="1" t="s">
        <v>328</v>
      </c>
      <c r="B364" t="str">
        <f>IFERROR(__xludf.DUMMYFUNCTION("googletranslate(A364 ,""en"" ,""zh_hant"")"),"已感染")</f>
        <v>已感染</v>
      </c>
    </row>
    <row r="365" ht="16.5" customHeight="1">
      <c r="A365" s="1" t="s">
        <v>329</v>
      </c>
      <c r="B365" t="str">
        <f>IFERROR(__xludf.DUMMYFUNCTION("googletranslate(A365 ,""en"" ,""zh_hant"")"),"推斷")</f>
        <v>推斷</v>
      </c>
    </row>
    <row r="366" ht="16.5" customHeight="1">
      <c r="A366" s="2" t="s">
        <v>330</v>
      </c>
      <c r="B366" t="str">
        <f>IFERROR(__xludf.DUMMYFUNCTION("googletranslate(A366 ,""en"" ,""zh_hant"")"),"成分")</f>
        <v>成分</v>
      </c>
    </row>
    <row r="367" ht="16.5" customHeight="1">
      <c r="A367" s="1" t="s">
        <v>331</v>
      </c>
      <c r="B367" t="str">
        <f>IFERROR(__xludf.DUMMYFUNCTION("googletranslate(A367 ,""en"" ,""zh_hant"")"),"眼光")</f>
        <v>眼光</v>
      </c>
    </row>
    <row r="368" ht="16.5" customHeight="1">
      <c r="A368" s="1" t="s">
        <v>332</v>
      </c>
      <c r="B368" t="str">
        <f>IFERROR(__xludf.DUMMYFUNCTION("googletranslate(A368 ,""en"" ,""zh_hant"")"),"間")</f>
        <v>間</v>
      </c>
    </row>
    <row r="369" ht="16.5" customHeight="1">
      <c r="A369" s="1" t="s">
        <v>333</v>
      </c>
      <c r="B369" t="str">
        <f>IFERROR(__xludf.DUMMYFUNCTION("googletranslate(A369 ,""en"" ,""zh_hant"")"),"介紹")</f>
        <v>介紹</v>
      </c>
    </row>
    <row r="370" ht="16.5" customHeight="1">
      <c r="A370" s="1" t="s">
        <v>334</v>
      </c>
      <c r="B370" t="str">
        <f>IFERROR(__xludf.DUMMYFUNCTION("googletranslate(A370 ,""en"" ,""zh_hant"")"),"調查")</f>
        <v>調查</v>
      </c>
    </row>
    <row r="371" ht="16.5" customHeight="1">
      <c r="A371" s="1" t="s">
        <v>335</v>
      </c>
      <c r="B371" t="str">
        <f>IFERROR(__xludf.DUMMYFUNCTION("googletranslate(A371 ,""en"" ,""zh_hant"")"),"invole")</f>
        <v>invole</v>
      </c>
    </row>
    <row r="372" ht="16.5" customHeight="1">
      <c r="A372" s="1" t="s">
        <v>336</v>
      </c>
      <c r="B372" t="str">
        <f>IFERROR(__xludf.DUMMYFUNCTION("googletranslate(A372 ,""en"" ,""zh_hant"")"),"離子")</f>
        <v>離子</v>
      </c>
    </row>
    <row r="373" ht="16.5" customHeight="1">
      <c r="A373" s="1" t="s">
        <v>336</v>
      </c>
      <c r="B373" t="str">
        <f>IFERROR(__xludf.DUMMYFUNCTION("googletranslate(A373 ,""en"" ,""zh_hant"")"),"離子")</f>
        <v>離子</v>
      </c>
    </row>
    <row r="374" ht="16.5" customHeight="1">
      <c r="A374" s="1" t="s">
        <v>337</v>
      </c>
      <c r="B374" t="str">
        <f>IFERROR(__xludf.DUMMYFUNCTION("googletranslate(A374 ,""en"" ,""zh_hant"")"),"ISH")</f>
        <v>ISH</v>
      </c>
    </row>
    <row r="375" ht="16.5" customHeight="1">
      <c r="A375" s="1" t="s">
        <v>338</v>
      </c>
      <c r="B375" t="str">
        <f>IFERROR(__xludf.DUMMYFUNCTION("googletranslate(A375 ,""en"" ,""zh_hant"")"),"問題")</f>
        <v>問題</v>
      </c>
    </row>
    <row r="376" ht="16.5" customHeight="1">
      <c r="A376" s="1" t="s">
        <v>338</v>
      </c>
      <c r="B376" t="str">
        <f>IFERROR(__xludf.DUMMYFUNCTION("googletranslate(A376 ,""en"" ,""zh_hant"")"),"問題")</f>
        <v>問題</v>
      </c>
    </row>
    <row r="377" ht="16.5" customHeight="1">
      <c r="A377" s="1" t="s">
        <v>339</v>
      </c>
      <c r="B377" t="str">
        <f>IFERROR(__xludf.DUMMYFUNCTION("googletranslate(A377 ,""en"" ,""zh_hant"")"),"不用syaing")</f>
        <v>不用syaing</v>
      </c>
    </row>
    <row r="378" ht="16.5" customHeight="1">
      <c r="A378" s="1" t="s">
        <v>340</v>
      </c>
      <c r="B378" t="str">
        <f>IFERROR(__xludf.DUMMYFUNCTION("googletranslate(A378 ,""en"" ,""zh_hant"")"),"性")</f>
        <v>性</v>
      </c>
    </row>
    <row r="379" ht="16.5" customHeight="1">
      <c r="A379" s="1" t="s">
        <v>341</v>
      </c>
      <c r="B379" t="str">
        <f>IFERROR(__xludf.DUMMYFUNCTION("googletranslate(A379 ,""en"" ,""zh_hant"")"),"象牙")</f>
        <v>象牙</v>
      </c>
    </row>
    <row r="380" ht="16.5" customHeight="1">
      <c r="A380" s="1" t="s">
        <v>342</v>
      </c>
      <c r="B380" t="str">
        <f>IFERROR(__xludf.DUMMYFUNCTION("googletranslate(A380 ,""en"" ,""zh_hant"")"),"香火")</f>
        <v>香火</v>
      </c>
    </row>
    <row r="381" ht="16.5" customHeight="1">
      <c r="A381" s="1" t="s">
        <v>343</v>
      </c>
      <c r="B381" t="str">
        <f>IFERROR(__xludf.DUMMYFUNCTION("googletranslate(A381 ,""en"" ,""zh_hant"")"),"冥鏹")</f>
        <v>冥鏹</v>
      </c>
    </row>
    <row r="382" ht="16.5" customHeight="1">
      <c r="A382" s="1" t="s">
        <v>344</v>
      </c>
      <c r="B382" t="str">
        <f>IFERROR(__xludf.DUMMYFUNCTION("googletranslate(A382 ,""en"" ,""zh_hant"")"),"跳出煎鍋，進入火災")</f>
        <v>跳出煎鍋，進入火災</v>
      </c>
    </row>
    <row r="383" ht="16.5" customHeight="1">
      <c r="A383" s="1" t="s">
        <v>345</v>
      </c>
      <c r="B383" t="str">
        <f>IFERROR(__xludf.DUMMYFUNCTION("googletranslate(A383 ,""en"" ,""zh_hant"")"),"只是")</f>
        <v>只是</v>
      </c>
    </row>
    <row r="384" ht="16.5" customHeight="1">
      <c r="A384" s="1" t="s">
        <v>346</v>
      </c>
      <c r="B384" t="str">
        <f>IFERROR(__xludf.DUMMYFUNCTION("googletranslate(A384 ,""en"" ,""zh_hant"")"),"踢出來")</f>
        <v>踢出來</v>
      </c>
    </row>
    <row r="385" ht="16.5" customHeight="1">
      <c r="A385" s="1" t="s">
        <v>347</v>
      </c>
      <c r="B385" t="str">
        <f>IFERROR(__xludf.DUMMYFUNCTION("googletranslate(A385 ,""en"" ,""zh_hant"")"),"孩子")</f>
        <v>孩子</v>
      </c>
    </row>
    <row r="386" ht="16.5" customHeight="1">
      <c r="A386" s="1" t="s">
        <v>348</v>
      </c>
      <c r="B386" t="str">
        <f>IFERROR(__xludf.DUMMYFUNCTION("googletranslate(A386 ,""en"" ,""zh_hant"")"),"缺乏")</f>
        <v>缺乏</v>
      </c>
    </row>
    <row r="387" ht="16.5" customHeight="1">
      <c r="A387" s="1" t="s">
        <v>349</v>
      </c>
      <c r="B387" t="str">
        <f>IFERROR(__xludf.DUMMYFUNCTION("googletranslate(A387 ,""en"" ,""zh_hant"")"),"階梯")</f>
        <v>階梯</v>
      </c>
    </row>
    <row r="388" ht="16.5" customHeight="1">
      <c r="A388" s="1" t="s">
        <v>350</v>
      </c>
      <c r="B388" t="str">
        <f>IFERROR(__xludf.DUMMYFUNCTION("googletranslate(A388 ,""en"" ,""zh_hant"")"),"土地")</f>
        <v>土地</v>
      </c>
    </row>
    <row r="389" ht="16.5" customHeight="1">
      <c r="A389" s="1" t="s">
        <v>350</v>
      </c>
      <c r="B389" t="str">
        <f>IFERROR(__xludf.DUMMYFUNCTION("googletranslate(A389 ,""en"" ,""zh_hant"")"),"土地")</f>
        <v>土地</v>
      </c>
    </row>
    <row r="390" ht="16.5" customHeight="1">
      <c r="A390" s="1" t="s">
        <v>351</v>
      </c>
      <c r="B390" t="str">
        <f>IFERROR(__xludf.DUMMYFUNCTION("googletranslate(A390 ,""en"" ,""zh_hant"")"),"固定電話")</f>
        <v>固定電話</v>
      </c>
    </row>
    <row r="391" ht="16.5" customHeight="1">
      <c r="A391" s="1" t="s">
        <v>352</v>
      </c>
      <c r="B391" t="str">
        <f>IFERROR(__xludf.DUMMYFUNCTION("googletranslate(A391 ,""en"" ,""zh_hant"")"),"持續")</f>
        <v>持續</v>
      </c>
    </row>
    <row r="392" ht="16.5" customHeight="1">
      <c r="A392" s="1" t="s">
        <v>353</v>
      </c>
      <c r="B392" t="str">
        <f>IFERROR(__xludf.DUMMYFUNCTION("googletranslate(A392 ,""en"" ,""zh_hant"")"),"最後但並非最不重要的")</f>
        <v>最後但並非最不重要的</v>
      </c>
    </row>
    <row r="393" ht="16.5" customHeight="1">
      <c r="A393" s="1" t="s">
        <v>354</v>
      </c>
      <c r="B393" t="str">
        <f>IFERROR(__xludf.DUMMYFUNCTION("googletranslate(A393 ,""en"" ,""zh_hant"")"),"懶惰蘇珊")</f>
        <v>懶惰蘇珊</v>
      </c>
    </row>
    <row r="394" ht="16.5" customHeight="1">
      <c r="A394" s="1" t="s">
        <v>355</v>
      </c>
      <c r="B394" t="str">
        <f>IFERROR(__xludf.DUMMYFUNCTION("googletranslate(A394 ,""en"" ,""zh_hant"")"),"遺產")</f>
        <v>遺產</v>
      </c>
    </row>
    <row r="395" ht="16.5" customHeight="1">
      <c r="A395" s="1" t="s">
        <v>356</v>
      </c>
      <c r="B395" t="str">
        <f>IFERROR(__xludf.DUMMYFUNCTION("googletranslate(A395 ,""en"" ,""zh_hant"")"),"少（後綴）")</f>
        <v>少（後綴）</v>
      </c>
    </row>
    <row r="396" ht="16.5" customHeight="1">
      <c r="A396" s="1" t="s">
        <v>357</v>
      </c>
      <c r="B396" t="str">
        <f>IFERROR(__xludf.DUMMYFUNCTION("googletranslate(A396 ,""en"" ,""zh_hant"")"),"讓它滑")</f>
        <v>讓它滑</v>
      </c>
    </row>
    <row r="397" ht="16.5" customHeight="1">
      <c r="A397" s="1" t="s">
        <v>358</v>
      </c>
      <c r="B397" t="str">
        <f>IFERROR(__xludf.DUMMYFUNCTION("googletranslate(A397 ,""en"" ,""zh_hant"")"),"讓你失望")</f>
        <v>讓你失望</v>
      </c>
    </row>
    <row r="398" ht="16.5" customHeight="1">
      <c r="A398" s="1" t="s">
        <v>359</v>
      </c>
      <c r="B398" t="str">
        <f>IFERROR(__xludf.DUMMYFUNCTION("googletranslate(A398 ,""en"" ,""zh_hant"")"),"蓋")</f>
        <v>蓋</v>
      </c>
    </row>
    <row r="399" ht="16.5" customHeight="1">
      <c r="A399" s="1" t="s">
        <v>360</v>
      </c>
      <c r="B399" t="str">
        <f>IFERROR(__xludf.DUMMYFUNCTION("googletranslate(A399 ,""en"" ,""zh_hant"")"),"救生衣")</f>
        <v>救生衣</v>
      </c>
    </row>
    <row r="400" ht="16.5" customHeight="1">
      <c r="A400" s="1" t="s">
        <v>361</v>
      </c>
      <c r="B400" t="str">
        <f>IFERROR(__xludf.DUMMYFUNCTION("googletranslate(A400 ,""en"" ,""zh_hant"")"),"線")</f>
        <v>線</v>
      </c>
    </row>
    <row r="401" ht="16.5" customHeight="1">
      <c r="A401" s="1" t="s">
        <v>362</v>
      </c>
      <c r="B401" t="str">
        <f>IFERROR(__xludf.DUMMYFUNCTION("googletranslate(A401 ,""en"" ,""zh_hant"")"),"盼望")</f>
        <v>盼望</v>
      </c>
    </row>
    <row r="402" ht="16.5" customHeight="1">
      <c r="A402" s="1" t="s">
        <v>363</v>
      </c>
      <c r="B402" t="str">
        <f>IFERROR(__xludf.DUMMYFUNCTION("googletranslate(A402 ,""en"" ,""zh_hant"")"),"批量")</f>
        <v>批量</v>
      </c>
    </row>
    <row r="403" ht="16.5" customHeight="1">
      <c r="A403" s="1" t="s">
        <v>363</v>
      </c>
      <c r="B403" t="str">
        <f>IFERROR(__xludf.DUMMYFUNCTION("googletranslate(A403 ,""en"" ,""zh_hant"")"),"批量")</f>
        <v>批量</v>
      </c>
    </row>
    <row r="404" ht="16.5" customHeight="1">
      <c r="A404" s="1" t="s">
        <v>364</v>
      </c>
      <c r="B404" t="str">
        <f>IFERROR(__xludf.DUMMYFUNCTION("googletranslate(A404 ,""en"" ,""zh_hant"")"),"批量")</f>
        <v>批量</v>
      </c>
    </row>
    <row r="405" ht="16.5" customHeight="1">
      <c r="A405" s="1" t="s">
        <v>365</v>
      </c>
      <c r="B405" t="str">
        <f>IFERROR(__xludf.DUMMYFUNCTION("googletranslate(A405 ,""en"" ,""zh_hant"")"),"可愛的天氣鴨")</f>
        <v>可愛的天氣鴨</v>
      </c>
    </row>
    <row r="406" ht="16.5" customHeight="1">
      <c r="A406" s="1" t="s">
        <v>366</v>
      </c>
      <c r="B406" t="str">
        <f>IFERROR(__xludf.DUMMYFUNCTION("googletranslate(A406 ,""en"" ,""zh_hant"")"),"低衝擊")</f>
        <v>低衝擊</v>
      </c>
    </row>
    <row r="407" ht="16.5" customHeight="1">
      <c r="A407" s="1" t="s">
        <v>367</v>
      </c>
      <c r="B407" t="str">
        <f>IFERROR(__xludf.DUMMYFUNCTION("googletranslate(A407 ,""en"" ,""zh_hant"")"),"行李")</f>
        <v>行李</v>
      </c>
    </row>
    <row r="408" ht="16.5" customHeight="1">
      <c r="A408" s="2" t="s">
        <v>368</v>
      </c>
      <c r="B408" t="str">
        <f>IFERROR(__xludf.DUMMYFUNCTION("googletranslate(A408 ,""en"" ,""zh_hant"")"),"催眠曲")</f>
        <v>催眠曲</v>
      </c>
    </row>
    <row r="409" ht="16.5" customHeight="1">
      <c r="A409" s="1" t="s">
        <v>369</v>
      </c>
      <c r="B409" t="str">
        <f>IFERROR(__xludf.DUMMYFUNCTION("googletranslate(A409 ,""en"" ,""zh_hant"")"),"LY")</f>
        <v>LY</v>
      </c>
    </row>
    <row r="410" ht="16.5" customHeight="1">
      <c r="A410" s="1" t="s">
        <v>370</v>
      </c>
      <c r="B410" t="str">
        <f>IFERROR(__xludf.DUMMYFUNCTION("googletranslate(A410 ,""en"" ,""zh_hant"")"),"maekup")</f>
        <v>maekup</v>
      </c>
    </row>
    <row r="411" ht="16.5" customHeight="1">
      <c r="A411" s="1" t="s">
        <v>371</v>
      </c>
      <c r="B411" t="str">
        <f>IFERROR(__xludf.DUMMYFUNCTION("googletranslate(A411 ,""en"" ,""zh_hant"")"),"女傭")</f>
        <v>女傭</v>
      </c>
    </row>
    <row r="412" ht="16.5" customHeight="1">
      <c r="A412" s="1" t="s">
        <v>372</v>
      </c>
      <c r="B412" t="str">
        <f>IFERROR(__xludf.DUMMYFUNCTION("googletranslate(A412 ,""en"" ,""zh_hant"")"),"讓我相信")</f>
        <v>讓我相信</v>
      </c>
    </row>
    <row r="413" ht="16.5" customHeight="1">
      <c r="A413" s="1" t="s">
        <v>373</v>
      </c>
      <c r="B413" t="str">
        <f>IFERROR(__xludf.DUMMYFUNCTION("googletranslate(A413 ,""en"" ,""zh_hant"")"),"讓每一天都很重要")</f>
        <v>讓每一天都很重要</v>
      </c>
    </row>
    <row r="414" ht="16.5" customHeight="1">
      <c r="A414" s="1" t="s">
        <v>374</v>
      </c>
      <c r="B414" t="str">
        <f>IFERROR(__xludf.DUMMYFUNCTION("googletranslate(A414 ,""en"" ,""zh_hant"")"),"管理")</f>
        <v>管理</v>
      </c>
    </row>
    <row r="415" ht="16.5" customHeight="1">
      <c r="A415" s="1" t="s">
        <v>375</v>
      </c>
      <c r="B415" t="str">
        <f>IFERROR(__xludf.DUMMYFUNCTION("googletranslate(A415 ,""en"" ,""zh_hant"")"),"管理")</f>
        <v>管理</v>
      </c>
    </row>
    <row r="416" ht="16.5" customHeight="1">
      <c r="A416" s="1" t="s">
        <v>376</v>
      </c>
      <c r="B416" t="str">
        <f>IFERROR(__xludf.DUMMYFUNCTION("googletranslate(A416 ,""en"" ,""zh_hant"")"),"塊")</f>
        <v>塊</v>
      </c>
    </row>
    <row r="417" ht="16.5" customHeight="1">
      <c r="A417" s="1" t="s">
        <v>377</v>
      </c>
      <c r="B417" t="str">
        <f>IFERROR(__xludf.DUMMYFUNCTION("googletranslate(A417 ,""en"" ,""zh_hant"")"),"勞動節")</f>
        <v>勞動節</v>
      </c>
    </row>
    <row r="418" ht="16.5" customHeight="1">
      <c r="A418" s="1" t="s">
        <v>378</v>
      </c>
      <c r="B418" t="str">
        <f>IFERROR(__xludf.DUMMYFUNCTION("googletranslate(A418 ,""en"" ,""zh_hant"")"),"意思")</f>
        <v>意思</v>
      </c>
    </row>
    <row r="419" ht="16.5" customHeight="1">
      <c r="A419" s="1" t="s">
        <v>379</v>
      </c>
      <c r="B419" t="str">
        <f>IFERROR(__xludf.DUMMYFUNCTION("googletranslate(A419 ,""en"" ,""zh_hant"")"),"風流去圓")</f>
        <v>風流去圓</v>
      </c>
    </row>
    <row r="420" ht="16.5" customHeight="1">
      <c r="A420" s="1" t="s">
        <v>380</v>
      </c>
      <c r="B420" t="str">
        <f>IFERROR(__xludf.DUMMYFUNCTION("googletranslate(A420 ,""en"" ,""zh_hant"")"),"奶昔")</f>
        <v>奶昔</v>
      </c>
    </row>
    <row r="421" ht="16.5" customHeight="1">
      <c r="A421" s="1" t="s">
        <v>381</v>
      </c>
      <c r="B421" t="str">
        <f>IFERROR(__xludf.DUMMYFUNCTION("googletranslate(A421 ,""en"" ,""zh_hant"")"),"分鐘")</f>
        <v>分鐘</v>
      </c>
    </row>
    <row r="422" ht="16.5" customHeight="1">
      <c r="A422" s="1" t="s">
        <v>381</v>
      </c>
      <c r="B422" t="str">
        <f>IFERROR(__xludf.DUMMYFUNCTION("googletranslate(A422 ,""en"" ,""zh_hant"")"),"分鐘")</f>
        <v>分鐘</v>
      </c>
    </row>
    <row r="423" ht="16.5" customHeight="1">
      <c r="A423" s="1" t="s">
        <v>382</v>
      </c>
      <c r="B423" t="str">
        <f>IFERROR(__xludf.DUMMYFUNCTION("googletranslate(A423 ,""en"" ,""zh_hant"")"),"管理信息系統")</f>
        <v>管理信息系統</v>
      </c>
    </row>
    <row r="424" ht="16.5" customHeight="1">
      <c r="A424" s="1" t="s">
        <v>383</v>
      </c>
      <c r="B424" t="str">
        <f>IFERROR(__xludf.DUMMYFUNCTION("googletranslate(A424 ,""en"" ,""zh_hant"")"),"模型")</f>
        <v>模型</v>
      </c>
    </row>
    <row r="425" ht="16.5" customHeight="1">
      <c r="A425" s="1" t="s">
        <v>384</v>
      </c>
      <c r="B425" t="str">
        <f>IFERROR(__xludf.DUMMYFUNCTION("googletranslate(A425 ,""en"" ,""zh_hant"")"),"模")</f>
        <v>模</v>
      </c>
    </row>
    <row r="426" ht="16.5" customHeight="1">
      <c r="A426" s="1" t="s">
        <v>385</v>
      </c>
      <c r="B426" t="str">
        <f>IFERROR(__xludf.DUMMYFUNCTION("googletranslate(A426 ,""en"" ,""zh_hant"")"),"有錢能使鬼推磨")</f>
        <v>有錢能使鬼推磨</v>
      </c>
    </row>
    <row r="427" ht="16.5" customHeight="1">
      <c r="A427" s="1" t="s">
        <v>386</v>
      </c>
      <c r="B427" t="str">
        <f>IFERROR(__xludf.DUMMYFUNCTION("googletranslate(A427 ,""en"" ,""zh_hant"")"),"道德")</f>
        <v>道德</v>
      </c>
    </row>
    <row r="428" ht="16.5" customHeight="1">
      <c r="A428" s="1" t="s">
        <v>387</v>
      </c>
      <c r="B428" t="str">
        <f>IFERROR(__xludf.DUMMYFUNCTION("googletranslate(A428 ,""en"" ,""zh_hant"")"),"道德良心")</f>
        <v>道德良心</v>
      </c>
    </row>
    <row r="429" ht="16.5" customHeight="1">
      <c r="A429" s="1" t="s">
        <v>388</v>
      </c>
      <c r="B429" t="str">
        <f>IFERROR(__xludf.DUMMYFUNCTION("googletranslate(A429 ,""en"" ,""zh_hant"")"),"或多或少")</f>
        <v>或多或少</v>
      </c>
    </row>
    <row r="430" ht="16.5" customHeight="1">
      <c r="A430" s="1" t="s">
        <v>389</v>
      </c>
      <c r="B430" t="str">
        <f>IFERROR(__xludf.DUMMYFUNCTION("googletranslate(A430 ,""en"" ,""zh_hant"")"),"流口水")</f>
        <v>流口水</v>
      </c>
    </row>
    <row r="431" ht="16.5" customHeight="1">
      <c r="A431" s="1" t="s">
        <v>390</v>
      </c>
      <c r="B431" t="str">
        <f>IFERROR(__xludf.DUMMYFUNCTION("googletranslate(A431 ,""en"" ,""zh_hant"")"),"movation")</f>
        <v>movation</v>
      </c>
    </row>
    <row r="432" ht="16.5" customHeight="1">
      <c r="A432" s="1" t="s">
        <v>391</v>
      </c>
      <c r="B432" t="str">
        <f>IFERROR(__xludf.DUMMYFUNCTION("googletranslate(A432 ,""en"" ,""zh_hant"")"),"國籍")</f>
        <v>國籍</v>
      </c>
    </row>
    <row r="433" ht="16.5" customHeight="1">
      <c r="A433" s="1" t="s">
        <v>392</v>
      </c>
      <c r="B433" t="str">
        <f>IFERROR(__xludf.DUMMYFUNCTION("googletranslate(A433 ,""en"" ,""zh_hant"")"),"忽略")</f>
        <v>忽略</v>
      </c>
    </row>
    <row r="434" ht="16.5" customHeight="1">
      <c r="A434" s="1" t="s">
        <v>393</v>
      </c>
      <c r="B434" t="str">
        <f>IFERROR(__xludf.DUMMYFUNCTION("googletranslate(A434 ,""en"" ,""zh_hant"")"),"被忽視的")</f>
        <v>被忽視的</v>
      </c>
    </row>
    <row r="435" ht="16.5" customHeight="1">
      <c r="A435" s="1" t="s">
        <v>394</v>
      </c>
      <c r="B435" t="str">
        <f>IFERROR(__xludf.DUMMYFUNCTION("googletranslate(A435 ,""en"" ,""zh_hant"")"),"也不")</f>
        <v>也不</v>
      </c>
    </row>
    <row r="436" ht="16.5" customHeight="1">
      <c r="A436" s="1" t="s">
        <v>395</v>
      </c>
      <c r="B436" t="str">
        <f>IFERROR(__xludf.DUMMYFUNCTION("googletranslate(A436 ,""en"" ,""zh_hant"")"),"新人")</f>
        <v>新人</v>
      </c>
    </row>
    <row r="437" ht="16.5" customHeight="1">
      <c r="A437" s="1" t="s">
        <v>396</v>
      </c>
      <c r="B437" t="str">
        <f>IFERROR(__xludf.DUMMYFUNCTION("googletranslate(A437 ,""en"" ,""zh_hant"")"),"十九")</f>
        <v>十九</v>
      </c>
    </row>
    <row r="438" ht="16.5" customHeight="1">
      <c r="A438" s="1" t="s">
        <v>397</v>
      </c>
      <c r="B438" t="str">
        <f>IFERROR(__xludf.DUMMYFUNCTION("googletranslate(A438 ,""en"" ,""zh_hant"")"),"九十")</f>
        <v>九十</v>
      </c>
    </row>
    <row r="439" ht="16.5" customHeight="1">
      <c r="A439" s="1" t="s">
        <v>398</v>
      </c>
      <c r="B439" t="str">
        <f>IFERROR(__xludf.DUMMYFUNCTION("googletranslate(A439 ,""en"" ,""zh_hant"")"),"一分耕耘一分收穫")</f>
        <v>一分耕耘一分收穫</v>
      </c>
    </row>
    <row r="440" ht="16.5" customHeight="1">
      <c r="A440" s="1" t="s">
        <v>399</v>
      </c>
      <c r="B440" t="str">
        <f>IFERROR(__xludf.DUMMYFUNCTION("googletranslate(A440 ,""en"" ,""zh_hant"")"),"沒有任何顯示襪子")</f>
        <v>沒有任何顯示襪子</v>
      </c>
    </row>
    <row r="441" ht="16.5" customHeight="1">
      <c r="A441" s="1" t="s">
        <v>400</v>
      </c>
      <c r="B441" t="str">
        <f>IFERROR(__xludf.DUMMYFUNCTION("googletranslate(A441 ,""en"" ,""zh_hant"")"),"也不")</f>
        <v>也不</v>
      </c>
    </row>
    <row r="442" ht="16.5" customHeight="1">
      <c r="A442" s="1" t="s">
        <v>401</v>
      </c>
      <c r="B442" t="str">
        <f>IFERROR(__xludf.DUMMYFUNCTION("googletranslate(A442 ,""en"" ,""zh_hant"")"),"鼻樑")</f>
        <v>鼻樑</v>
      </c>
    </row>
    <row r="443" ht="16.5" customHeight="1">
      <c r="A443" s="1" t="s">
        <v>402</v>
      </c>
      <c r="B443" t="str">
        <f>IFERROR(__xludf.DUMMYFUNCTION("googletranslate(A443 ,""en"" ,""zh_hant"")"),"裸體")</f>
        <v>裸體</v>
      </c>
    </row>
    <row r="444" ht="16.5" customHeight="1">
      <c r="A444" s="1" t="s">
        <v>403</v>
      </c>
      <c r="B444" t="str">
        <f>IFERROR(__xludf.DUMMYFUNCTION("googletranslate(A444 ,""en"" ,""zh_hant"")"),"眾多")</f>
        <v>眾多</v>
      </c>
    </row>
    <row r="445" ht="16.5" customHeight="1">
      <c r="A445" s="1" t="s">
        <v>404</v>
      </c>
      <c r="B445" t="str">
        <f>IFERROR(__xludf.DUMMYFUNCTION("googletranslate(A445 ,""en"" ,""zh_hant"")"),"堅果")</f>
        <v>堅果</v>
      </c>
    </row>
    <row r="446" ht="16.5" customHeight="1">
      <c r="A446" s="2" t="s">
        <v>405</v>
      </c>
      <c r="B446" t="str">
        <f>IFERROR(__xludf.DUMMYFUNCTION("googletranslate(A446 ,""en"" ,""zh_hant"")"),"偷獵者")</f>
        <v>偷獵者</v>
      </c>
    </row>
    <row r="447" ht="16.5" customHeight="1">
      <c r="A447" s="2" t="s">
        <v>406</v>
      </c>
      <c r="B447" t="str">
        <f>IFERROR(__xludf.DUMMYFUNCTION("googletranslate(A447 ,""en"" ,""zh_hant"")"),"肥胖")</f>
        <v>肥胖</v>
      </c>
    </row>
    <row r="448" ht="16.5" customHeight="1">
      <c r="A448" s="1" t="s">
        <v>407</v>
      </c>
      <c r="B448" t="str">
        <f>IFERROR(__xludf.DUMMYFUNCTION("googletranslate(A448 ,""en"" ,""zh_hant"")"),"訃告")</f>
        <v>訃告</v>
      </c>
    </row>
    <row r="449" ht="16.5" customHeight="1">
      <c r="A449" s="1" t="s">
        <v>408</v>
      </c>
      <c r="B449" t="str">
        <f>IFERROR(__xludf.DUMMYFUNCTION("googletranslate(A449 ,""en"" ,""zh_hant"")"),"提供")</f>
        <v>提供</v>
      </c>
    </row>
    <row r="450" ht="16.5" customHeight="1">
      <c r="A450" s="1" t="s">
        <v>409</v>
      </c>
      <c r="B450" t="str">
        <f>IFERROR(__xludf.DUMMYFUNCTION("googletranslate(A450 ,""en"" ,""zh_hant"")"),"業務")</f>
        <v>業務</v>
      </c>
    </row>
    <row r="451" ht="16.5" customHeight="1">
      <c r="A451" s="1" t="s">
        <v>410</v>
      </c>
      <c r="B451" t="str">
        <f>IFERROR(__xludf.DUMMYFUNCTION("googletranslate(A451 ,""en"" ,""zh_hant"")"),"對一個人的膝蓋")</f>
        <v>對一個人的膝蓋</v>
      </c>
    </row>
    <row r="452" ht="16.5" customHeight="1">
      <c r="A452" s="1" t="s">
        <v>411</v>
      </c>
      <c r="B452" t="str">
        <f>IFERROR(__xludf.DUMMYFUNCTION("googletranslate(A452 ,""en"" ,""zh_hant"")"),"關於第二個想法")</f>
        <v>關於第二個想法</v>
      </c>
    </row>
    <row r="453" ht="16.5" customHeight="1">
      <c r="A453" s="1" t="s">
        <v>412</v>
      </c>
      <c r="B453" t="str">
        <f>IFERROR(__xludf.DUMMYFUNCTION("googletranslate(A453 ,""en"" ,""zh_hant"")"),"準點")</f>
        <v>準點</v>
      </c>
    </row>
    <row r="454" ht="16.5" customHeight="1">
      <c r="A454" s="1" t="s">
        <v>413</v>
      </c>
      <c r="B454" t="str">
        <f>IFERROR(__xludf.DUMMYFUNCTION("googletranslate(A454 ,""en"" ,""zh_hant"")"),"房子")</f>
        <v>房子</v>
      </c>
    </row>
    <row r="455" ht="16.5" customHeight="1">
      <c r="A455" s="1" t="s">
        <v>414</v>
      </c>
      <c r="B455" t="str">
        <f>IFERROR(__xludf.DUMMYFUNCTION("googletranslate(A455 ,""en"" ,""zh_hant"")"),"另一方面")</f>
        <v>另一方面</v>
      </c>
    </row>
    <row r="456" ht="16.5" customHeight="1">
      <c r="A456" s="1" t="s">
        <v>415</v>
      </c>
      <c r="B456" t="str">
        <f>IFERROR(__xludf.DUMMYFUNCTION("googletranslate(A456 ,""en"" ,""zh_hant"")"),"在路上")</f>
        <v>在路上</v>
      </c>
    </row>
    <row r="457" ht="16.5" customHeight="1">
      <c r="A457" s="1" t="s">
        <v>416</v>
      </c>
      <c r="B457" t="str">
        <f>IFERROR(__xludf.DUMMYFUNCTION("googletranslate(A457 ,""en"" ,""zh_hant"")"),"在石頭上")</f>
        <v>在石頭上</v>
      </c>
    </row>
    <row r="458" ht="16.5" customHeight="1">
      <c r="A458" s="1" t="s">
        <v>417</v>
      </c>
      <c r="B458" t="str">
        <f>IFERROR(__xludf.DUMMYFUNCTION("googletranslate(A458 ,""en"" ,""zh_hant"")"),"在這種或那種方式")</f>
        <v>在這種或那種方式</v>
      </c>
    </row>
    <row r="459" ht="16.5" customHeight="1">
      <c r="A459" s="1" t="s">
        <v>418</v>
      </c>
      <c r="B459" t="str">
        <f>IFERROR(__xludf.DUMMYFUNCTION("googletranslate(A459 ,""en"" ,""zh_hant"")"),"一勞永逸")</f>
        <v>一勞永逸</v>
      </c>
    </row>
    <row r="460" ht="16.5" customHeight="1">
      <c r="A460" s="1" t="s">
        <v>419</v>
      </c>
      <c r="B460" t="str">
        <f>IFERROR(__xludf.DUMMYFUNCTION("googletranslate(A460 ,""en"" ,""zh_hant"")"),"一旦bittten怕井繩")</f>
        <v>一旦bittten怕井繩</v>
      </c>
    </row>
    <row r="461" ht="16.5" customHeight="1">
      <c r="A461" s="1" t="s">
        <v>420</v>
      </c>
      <c r="B461" t="str">
        <f>IFERROR(__xludf.DUMMYFUNCTION("googletranslate(A461 ,""en"" ,""zh_hant"")"),"一次在一個藍色的月亮")</f>
        <v>一次在一個藍色的月亮</v>
      </c>
    </row>
    <row r="462" ht="16.5" customHeight="1">
      <c r="A462" s="1" t="s">
        <v>420</v>
      </c>
      <c r="B462" t="str">
        <f>IFERROR(__xludf.DUMMYFUNCTION("googletranslate(A462 ,""en"" ,""zh_hant"")"),"一次在一個藍色的月亮")</f>
        <v>一次在一個藍色的月亮</v>
      </c>
    </row>
    <row r="463" ht="16.5" customHeight="1">
      <c r="A463" s="1" t="s">
        <v>421</v>
      </c>
      <c r="B463" t="str">
        <f>IFERROR(__xludf.DUMMYFUNCTION("googletranslate(A463 ,""en"" ,""zh_hant"")"),"其中的一種")</f>
        <v>其中的一種</v>
      </c>
    </row>
    <row r="464" ht="16.5" customHeight="1">
      <c r="A464" s="1" t="s">
        <v>422</v>
      </c>
      <c r="B464" t="str">
        <f>IFERROR(__xludf.DUMMYFUNCTION("googletranslate(A464 ,""en"" ,""zh_hant"")"),"機會")</f>
        <v>機會</v>
      </c>
    </row>
    <row r="465" ht="16.5" customHeight="1">
      <c r="A465" s="1" t="s">
        <v>423</v>
      </c>
      <c r="B465" t="str">
        <f>IFERROR(__xludf.DUMMYFUNCTION("googletranslate(A465 ,""en"" ,""zh_hant"")"),"樂觀")</f>
        <v>樂觀</v>
      </c>
    </row>
    <row r="466" ht="16.5" customHeight="1">
      <c r="A466" s="1" t="s">
        <v>424</v>
      </c>
      <c r="B466" t="str">
        <f>IFERROR(__xludf.DUMMYFUNCTION("googletranslate(A466 ,""en"" ,""zh_hant"")"),"或（後綴）")</f>
        <v>或（後綴）</v>
      </c>
    </row>
    <row r="467" ht="16.5" customHeight="1">
      <c r="A467" s="1" t="s">
        <v>425</v>
      </c>
      <c r="B467" t="str">
        <f>IFERROR(__xludf.DUMMYFUNCTION("googletranslate(A467 ,""en"" ,""zh_hant"")"),"軌道")</f>
        <v>軌道</v>
      </c>
    </row>
    <row r="468" ht="16.5" customHeight="1">
      <c r="A468" s="1" t="s">
        <v>426</v>
      </c>
      <c r="B468" t="str">
        <f>IFERROR(__xludf.DUMMYFUNCTION("googletranslate(A468 ,""en"" ,""zh_hant"")"),"組織")</f>
        <v>組織</v>
      </c>
    </row>
    <row r="469" ht="16.5" customHeight="1">
      <c r="A469" s="1" t="s">
        <v>427</v>
      </c>
      <c r="B469" t="str">
        <f>IFERROR(__xludf.DUMMYFUNCTION("googletranslate(A469 ,""en"" ,""zh_hant"")"),"淵源考")</f>
        <v>淵源考</v>
      </c>
    </row>
    <row r="470" ht="16.5" customHeight="1">
      <c r="A470" s="1" t="s">
        <v>428</v>
      </c>
      <c r="B470" t="str">
        <f>IFERROR(__xludf.DUMMYFUNCTION("googletranslate(A470 ,""en"" ,""zh_hant"")"),"孤兒院")</f>
        <v>孤兒院</v>
      </c>
    </row>
    <row r="471" ht="16.5" customHeight="1">
      <c r="A471" s="1" t="s">
        <v>429</v>
      </c>
      <c r="B471" t="str">
        <f>IFERROR(__xludf.DUMMYFUNCTION("googletranslate(A471 ,""en"" ,""zh_hant"")"),"組織單位")</f>
        <v>組織單位</v>
      </c>
    </row>
    <row r="472" ht="16.5" customHeight="1">
      <c r="A472" s="1" t="s">
        <v>430</v>
      </c>
      <c r="B472" t="str">
        <f>IFERROR(__xludf.DUMMYFUNCTION("googletranslate(A472 ,""en"" ,""zh_hant"")"),"失靈")</f>
        <v>失靈</v>
      </c>
    </row>
    <row r="473" ht="16.5" customHeight="1">
      <c r="A473" s="1" t="s">
        <v>431</v>
      </c>
      <c r="B473" t="str">
        <f>IFERROR(__xludf.DUMMYFUNCTION("googletranslate(A473 ,""en"" ,""zh_hant"")"),"出題")</f>
        <v>出題</v>
      </c>
    </row>
    <row r="474" ht="16.5" customHeight="1">
      <c r="A474" s="1" t="s">
        <v>432</v>
      </c>
      <c r="B474" t="str">
        <f>IFERROR(__xludf.DUMMYFUNCTION("googletranslate(A474 ,""en"" ,""zh_hant"")"),"出藍色的")</f>
        <v>出藍色的</v>
      </c>
    </row>
    <row r="475" ht="16.5" customHeight="1">
      <c r="A475" s="1" t="s">
        <v>433</v>
      </c>
      <c r="B475" t="str">
        <f>IFERROR(__xludf.DUMMYFUNCTION("googletranslate(A475 ,""en"" ,""zh_hant"")"),"談不上")</f>
        <v>談不上</v>
      </c>
    </row>
    <row r="476" ht="16.5" customHeight="1">
      <c r="A476" s="1" t="s">
        <v>434</v>
      </c>
      <c r="B476" t="str">
        <f>IFERROR(__xludf.DUMMYFUNCTION("googletranslate(A476 ,""en"" ,""zh_hant"")"),"出（前綴）")</f>
        <v>出（前綴）</v>
      </c>
    </row>
    <row r="477" ht="16.5" customHeight="1">
      <c r="A477" s="1" t="s">
        <v>435</v>
      </c>
      <c r="B477" t="str">
        <f>IFERROR(__xludf.DUMMYFUNCTION("googletranslate(A477 ,""en"" ,""zh_hant"")"),"非常開心")</f>
        <v>非常開心</v>
      </c>
    </row>
    <row r="478" ht="16.5" customHeight="1">
      <c r="A478" s="1" t="s">
        <v>436</v>
      </c>
      <c r="B478" t="str">
        <f>IFERROR(__xludf.DUMMYFUNCTION("googletranslate(A478 ,""en"" ,""zh_hant"")"),"壓倒")</f>
        <v>壓倒</v>
      </c>
    </row>
    <row r="479" ht="16.5" customHeight="1">
      <c r="A479" s="1" t="s">
        <v>437</v>
      </c>
      <c r="B479" t="str">
        <f>IFERROR(__xludf.DUMMYFUNCTION("googletranslate(A479 ,""en"" ,""zh_hant"")"),"步伐")</f>
        <v>步伐</v>
      </c>
    </row>
    <row r="480" ht="16.5" customHeight="1">
      <c r="A480" s="1" t="s">
        <v>437</v>
      </c>
      <c r="B480" t="str">
        <f>IFERROR(__xludf.DUMMYFUNCTION("googletranslate(A480 ,""en"" ,""zh_hant"")"),"步伐")</f>
        <v>步伐</v>
      </c>
    </row>
    <row r="481" ht="16.5" customHeight="1">
      <c r="A481" s="1" t="s">
        <v>438</v>
      </c>
      <c r="B481" t="str">
        <f>IFERROR(__xludf.DUMMYFUNCTION("googletranslate(A481 ,""en"" ,""zh_hant"")"),"停車場")</f>
        <v>停車場</v>
      </c>
    </row>
    <row r="482" ht="16.5" customHeight="1">
      <c r="A482" s="1" t="s">
        <v>439</v>
      </c>
      <c r="B482" t="str">
        <f>IFERROR(__xludf.DUMMYFUNCTION("googletranslate(A482 ,""en"" ,""zh_hant"")"),"去世")</f>
        <v>去世</v>
      </c>
    </row>
    <row r="483" ht="16.5" customHeight="1">
      <c r="A483" s="1" t="s">
        <v>440</v>
      </c>
      <c r="B483" t="str">
        <f>IFERROR(__xludf.DUMMYFUNCTION("googletranslate(A483 ,""en"" ,""zh_hant"")"),"過路人")</f>
        <v>過路人</v>
      </c>
    </row>
    <row r="484" ht="16.5" customHeight="1">
      <c r="A484" s="1" t="s">
        <v>441</v>
      </c>
      <c r="B484" t="str">
        <f>IFERROR(__xludf.DUMMYFUNCTION("googletranslate(A484 ,""en"" ,""zh_hant"")"),"牧場")</f>
        <v>牧場</v>
      </c>
    </row>
    <row r="485" ht="16.5" customHeight="1">
      <c r="A485" s="1" t="s">
        <v>442</v>
      </c>
      <c r="B485" t="str">
        <f>IFERROR(__xludf.DUMMYFUNCTION("googletranslate(A485 ,""en"" ,""zh_hant"")"),"光顧")</f>
        <v>光顧</v>
      </c>
    </row>
    <row r="486" ht="16.5" customHeight="1">
      <c r="A486" s="1" t="s">
        <v>443</v>
      </c>
      <c r="B486" t="str">
        <f>IFERROR(__xludf.DUMMYFUNCTION("googletranslate(A486 ,""en"" ,""zh_hant"")"),"燙髮")</f>
        <v>燙髮</v>
      </c>
    </row>
    <row r="487" ht="16.5" customHeight="1">
      <c r="A487" s="1" t="s">
        <v>444</v>
      </c>
      <c r="B487" t="str">
        <f>IFERROR(__xludf.DUMMYFUNCTION("googletranslate(A487 ,""en"" ,""zh_hant"")"),"堅持")</f>
        <v>堅持</v>
      </c>
    </row>
    <row r="488" ht="16.5" customHeight="1">
      <c r="A488" s="1" t="s">
        <v>445</v>
      </c>
      <c r="B488" t="str">
        <f>IFERROR(__xludf.DUMMYFUNCTION("googletranslate(A488 ,""en"" ,""zh_hant"")"),"個性")</f>
        <v>個性</v>
      </c>
    </row>
    <row r="489" ht="16.5" customHeight="1">
      <c r="A489" s="1" t="s">
        <v>446</v>
      </c>
      <c r="B489" t="str">
        <f>IFERROR(__xludf.DUMMYFUNCTION("googletranslate(A489 ,""en"" ,""zh_hant"")"),"慈善家")</f>
        <v>慈善家</v>
      </c>
    </row>
    <row r="490" ht="16.5" customHeight="1">
      <c r="A490" s="1" t="s">
        <v>447</v>
      </c>
      <c r="B490" t="str">
        <f>IFERROR(__xludf.DUMMYFUNCTION("googletranslate(A490 ,""en"" ,""zh_hant"")"),"物理")</f>
        <v>物理</v>
      </c>
    </row>
    <row r="491" ht="16.5" customHeight="1">
      <c r="A491" s="1" t="s">
        <v>448</v>
      </c>
      <c r="B491" t="str">
        <f>IFERROR(__xludf.DUMMYFUNCTION("googletranslate(A491 ,""en"" ,""zh_hant"")"),"野餐")</f>
        <v>野餐</v>
      </c>
    </row>
    <row r="492" ht="16.5" customHeight="1">
      <c r="A492" s="1" t="s">
        <v>449</v>
      </c>
      <c r="B492" t="str">
        <f>IFERROR(__xludf.DUMMYFUNCTION("googletranslate(A492 ,""en"" ,""zh_hant"")"),"夢想")</f>
        <v>夢想</v>
      </c>
    </row>
    <row r="493" ht="16.5" customHeight="1">
      <c r="A493" s="1" t="s">
        <v>450</v>
      </c>
      <c r="B493" t="str">
        <f>IFERROR(__xludf.DUMMYFUNCTION("googletranslate(A493 ,""en"" ,""zh_hant"")"),"丸")</f>
        <v>丸</v>
      </c>
    </row>
    <row r="494" ht="16.5" customHeight="1">
      <c r="A494" s="1" t="s">
        <v>451</v>
      </c>
      <c r="B494" t="str">
        <f>IFERROR(__xludf.DUMMYFUNCTION("googletranslate(A494 ,""en"" ,""zh_hant"")"),"針數")</f>
        <v>針數</v>
      </c>
    </row>
    <row r="495" ht="16.5" customHeight="1">
      <c r="A495" s="1" t="s">
        <v>452</v>
      </c>
      <c r="B495" t="str">
        <f>IFERROR(__xludf.DUMMYFUNCTION("googletranslate(A495 ,""en"" ,""zh_hant"")"),"玩酷")</f>
        <v>玩酷</v>
      </c>
    </row>
    <row r="496" ht="16.5" customHeight="1">
      <c r="A496" s="1" t="s">
        <v>453</v>
      </c>
      <c r="B496" t="str">
        <f>IFERROR(__xludf.DUMMYFUNCTION("googletranslate(A496 ,""en"" ,""zh_hant"")"),"玩去了")</f>
        <v>玩去了</v>
      </c>
    </row>
    <row r="497" ht="16.5" customHeight="1">
      <c r="A497" s="1" t="s">
        <v>454</v>
      </c>
      <c r="B497" t="str">
        <f>IFERROR(__xludf.DUMMYFUNCTION("googletranslate(A497 ,""en"" ,""zh_hant"")"),"戲水池")</f>
        <v>戲水池</v>
      </c>
    </row>
    <row r="498" ht="16.5" customHeight="1">
      <c r="A498" s="1" t="s">
        <v>455</v>
      </c>
      <c r="B498" t="str">
        <f>IFERROR(__xludf.DUMMYFUNCTION("googletranslate(A498 ,""en"" ,""zh_hant"")"),"請")</f>
        <v>請</v>
      </c>
    </row>
    <row r="499" ht="16.5" customHeight="1">
      <c r="A499" s="1" t="s">
        <v>456</v>
      </c>
      <c r="B499" t="str">
        <f>IFERROR(__xludf.DUMMYFUNCTION("googletranslate(A499 ,""en"" ,""zh_hant"")"),"樂趣")</f>
        <v>樂趣</v>
      </c>
    </row>
    <row r="500" ht="16.5" customHeight="1">
      <c r="A500" s="1" t="s">
        <v>457</v>
      </c>
      <c r="B500" t="str">
        <f>IFERROR(__xludf.DUMMYFUNCTION("googletranslate(A500 ,""en"" ,""zh_hant"")"),"零用錢")</f>
        <v>零用錢</v>
      </c>
    </row>
    <row r="501" ht="16.5" customHeight="1">
      <c r="A501" s="1" t="s">
        <v>458</v>
      </c>
      <c r="B501" t="str">
        <f>IFERROR(__xludf.DUMMYFUNCTION("googletranslate(A501 ,""en"" ,""zh_hant"")"),"點")</f>
        <v>點</v>
      </c>
    </row>
    <row r="502" ht="16.5" customHeight="1">
      <c r="A502" s="2" t="s">
        <v>459</v>
      </c>
      <c r="B502" t="str">
        <f>IFERROR(__xludf.DUMMYFUNCTION("googletranslate(A502 ,""en"" ,""zh_hant"")"),"有毒")</f>
        <v>有毒</v>
      </c>
    </row>
    <row r="503" ht="16.5" customHeight="1">
      <c r="A503" s="1" t="s">
        <v>460</v>
      </c>
      <c r="B503" t="str">
        <f>IFERROR(__xludf.DUMMYFUNCTION("googletranslate(A503 ,""en"" ,""zh_hant"")"),"極")</f>
        <v>極</v>
      </c>
    </row>
    <row r="504" ht="16.5" customHeight="1">
      <c r="A504" s="1" t="s">
        <v>461</v>
      </c>
      <c r="B504" t="str">
        <f>IFERROR(__xludf.DUMMYFUNCTION("googletranslate(A504 ,""en"" ,""zh_hant"")"),"警察")</f>
        <v>警察</v>
      </c>
    </row>
    <row r="505" ht="16.5" customHeight="1">
      <c r="A505" s="1" t="s">
        <v>462</v>
      </c>
      <c r="B505" t="str">
        <f>IFERROR(__xludf.DUMMYFUNCTION("googletranslate(A505 ,""en"" ,""zh_hant"")"),"警察")</f>
        <v>警察</v>
      </c>
    </row>
    <row r="506" ht="16.5" customHeight="1">
      <c r="A506" s="1" t="s">
        <v>463</v>
      </c>
      <c r="B506" t="str">
        <f>IFERROR(__xludf.DUMMYFUNCTION("googletranslate(A506 ,""en"" ,""zh_hant"")"),"輪詢")</f>
        <v>輪詢</v>
      </c>
    </row>
    <row r="507" ht="16.5" customHeight="1">
      <c r="A507" s="1" t="s">
        <v>464</v>
      </c>
      <c r="B507" t="str">
        <f>IFERROR(__xludf.DUMMYFUNCTION("googletranslate(A507 ,""en"" ,""zh_hant"")"),"教皇")</f>
        <v>教皇</v>
      </c>
    </row>
    <row r="508" ht="16.5" customHeight="1">
      <c r="A508" s="1" t="s">
        <v>465</v>
      </c>
      <c r="B508" t="str">
        <f>IFERROR(__xludf.DUMMYFUNCTION("googletranslate(A508 ,""en"" ,""zh_hant"")"),"家禽")</f>
        <v>家禽</v>
      </c>
    </row>
    <row r="509" ht="16.5" customHeight="1">
      <c r="A509" s="1" t="s">
        <v>466</v>
      </c>
      <c r="B509" t="str">
        <f>IFERROR(__xludf.DUMMYFUNCTION("googletranslate(A509 ,""en"" ,""zh_hant"")"),"實踐")</f>
        <v>實踐</v>
      </c>
    </row>
    <row r="510" ht="16.5" customHeight="1">
      <c r="A510" s="1" t="s">
        <v>466</v>
      </c>
      <c r="B510" t="str">
        <f>IFERROR(__xludf.DUMMYFUNCTION("googletranslate(A510 ,""en"" ,""zh_hant"")"),"實踐")</f>
        <v>實踐</v>
      </c>
    </row>
    <row r="511" ht="16.5" customHeight="1">
      <c r="A511" s="1" t="s">
        <v>466</v>
      </c>
      <c r="B511" t="str">
        <f>IFERROR(__xludf.DUMMYFUNCTION("googletranslate(A511 ,""en"" ,""zh_hant"")"),"實踐")</f>
        <v>實踐</v>
      </c>
    </row>
    <row r="512" ht="16.5" customHeight="1">
      <c r="A512" s="1" t="s">
        <v>467</v>
      </c>
      <c r="B512" t="str">
        <f>IFERROR(__xludf.DUMMYFUNCTION("googletranslate(A512 ,""en"" ,""zh_hant"")"),"捕食者")</f>
        <v>捕食者</v>
      </c>
    </row>
    <row r="513" ht="16.5" customHeight="1">
      <c r="A513" s="1" t="s">
        <v>468</v>
      </c>
      <c r="B513" t="str">
        <f>IFERROR(__xludf.DUMMYFUNCTION("googletranslate(A513 ,""en"" ,""zh_hant"")"),"前言")</f>
        <v>前言</v>
      </c>
    </row>
    <row r="514" ht="16.5" customHeight="1">
      <c r="A514" s="1" t="s">
        <v>469</v>
      </c>
      <c r="B514" t="str">
        <f>IFERROR(__xludf.DUMMYFUNCTION("googletranslate(A514 ,""en"" ,""zh_hant"")"),"比較喜歡")</f>
        <v>比較喜歡</v>
      </c>
    </row>
    <row r="515" ht="16.5" customHeight="1">
      <c r="A515" s="1" t="s">
        <v>469</v>
      </c>
      <c r="B515" t="str">
        <f>IFERROR(__xludf.DUMMYFUNCTION("googletranslate(A515 ,""en"" ,""zh_hant"")"),"比較喜歡")</f>
        <v>比較喜歡</v>
      </c>
    </row>
    <row r="516" ht="16.5" customHeight="1">
      <c r="A516" s="1" t="s">
        <v>470</v>
      </c>
      <c r="B516" t="str">
        <f>IFERROR(__xludf.DUMMYFUNCTION("googletranslate(A516 ,""en"" ,""zh_hant"")"),"當下")</f>
        <v>當下</v>
      </c>
    </row>
    <row r="517" ht="16.5" customHeight="1">
      <c r="A517" s="1" t="s">
        <v>470</v>
      </c>
      <c r="B517" t="str">
        <f>IFERROR(__xludf.DUMMYFUNCTION("googletranslate(A517 ,""en"" ,""zh_hant"")"),"當下")</f>
        <v>當下</v>
      </c>
    </row>
    <row r="518" ht="16.5" customHeight="1">
      <c r="A518" s="1" t="s">
        <v>470</v>
      </c>
      <c r="B518" t="str">
        <f>IFERROR(__xludf.DUMMYFUNCTION("googletranslate(A518 ,""en"" ,""zh_hant"")"),"當下")</f>
        <v>當下</v>
      </c>
    </row>
    <row r="519" ht="16.5" customHeight="1">
      <c r="A519" s="1" t="s">
        <v>471</v>
      </c>
      <c r="B519" t="str">
        <f>IFERROR(__xludf.DUMMYFUNCTION("googletranslate(A519 ,""en"" ,""zh_hant"")"),"獵物")</f>
        <v>獵物</v>
      </c>
    </row>
    <row r="520" ht="16.5" customHeight="1">
      <c r="A520" s="1" t="s">
        <v>472</v>
      </c>
      <c r="B520" t="str">
        <f>IFERROR(__xludf.DUMMYFUNCTION("googletranslate(A520 ,""en"" ,""zh_hant"")"),"問題")</f>
        <v>問題</v>
      </c>
    </row>
    <row r="521" ht="16.5" customHeight="1">
      <c r="A521" s="1" t="s">
        <v>473</v>
      </c>
      <c r="B521" t="str">
        <f>IFERROR(__xludf.DUMMYFUNCTION("googletranslate(A521 ,""en"" ,""zh_hant"")"),"發音")</f>
        <v>發音</v>
      </c>
    </row>
    <row r="522" ht="16.5" customHeight="1">
      <c r="A522" s="1" t="s">
        <v>474</v>
      </c>
      <c r="B522" t="str">
        <f>IFERROR(__xludf.DUMMYFUNCTION("googletranslate(A522 ,""en"" ,""zh_hant"")"),"丙烯")</f>
        <v>丙烯</v>
      </c>
    </row>
    <row r="523" ht="16.5" customHeight="1">
      <c r="A523" s="1" t="s">
        <v>475</v>
      </c>
      <c r="B523" t="str">
        <f>IFERROR(__xludf.DUMMYFUNCTION("googletranslate(A523 ,""en"" ,""zh_hant"")"),"正確")</f>
        <v>正確</v>
      </c>
    </row>
    <row r="524" ht="16.5" customHeight="1">
      <c r="A524" s="1" t="s">
        <v>476</v>
      </c>
      <c r="B524" t="str">
        <f>IFERROR(__xludf.DUMMYFUNCTION("googletranslate(A524 ,""en"" ,""zh_hant"")"),"上市")</f>
        <v>上市</v>
      </c>
    </row>
    <row r="525" ht="16.5" customHeight="1">
      <c r="A525" s="1" t="s">
        <v>477</v>
      </c>
      <c r="B525" t="str">
        <f>IFERROR(__xludf.DUMMYFUNCTION("googletranslate(A525 ,""en"" ,""zh_hant"")"),"懲罰")</f>
        <v>懲罰</v>
      </c>
    </row>
    <row r="526" ht="16.5" customHeight="1">
      <c r="A526" s="1" t="s">
        <v>478</v>
      </c>
      <c r="B526" t="str">
        <f>IFERROR(__xludf.DUMMYFUNCTION("googletranslate(A526 ,""en"" ,""zh_hant"")"),"早戀")</f>
        <v>早戀</v>
      </c>
    </row>
    <row r="527" ht="16.5" customHeight="1">
      <c r="A527" s="1" t="s">
        <v>479</v>
      </c>
      <c r="B527" t="str">
        <f>IFERROR(__xludf.DUMMYFUNCTION("googletranslate(A527 ,""en"" ,""zh_hant"")"),"放好")</f>
        <v>放好</v>
      </c>
    </row>
    <row r="528" ht="16.5" customHeight="1">
      <c r="A528" s="1" t="s">
        <v>480</v>
      </c>
      <c r="B528" t="str">
        <f>IFERROR(__xludf.DUMMYFUNCTION("googletranslate(A528 ,""en"" ,""zh_hant"")"),"放下")</f>
        <v>放下</v>
      </c>
    </row>
    <row r="529" ht="16.5" customHeight="1">
      <c r="A529" s="1" t="s">
        <v>481</v>
      </c>
      <c r="B529" t="str">
        <f>IFERROR(__xludf.DUMMYFUNCTION("googletranslate(A529 ,""en"" ,""zh_hant"")"),"推遲")</f>
        <v>推遲</v>
      </c>
    </row>
    <row r="530" ht="16.5" customHeight="1">
      <c r="A530" s="1" t="s">
        <v>482</v>
      </c>
      <c r="B530" t="str">
        <f>IFERROR(__xludf.DUMMYFUNCTION("googletranslate(A530 ,""en"" ,""zh_hant"")"),"穿上")</f>
        <v>穿上</v>
      </c>
    </row>
    <row r="531" ht="16.5" customHeight="1">
      <c r="A531" s="1" t="s">
        <v>483</v>
      </c>
      <c r="B531" t="str">
        <f>IFERROR(__xludf.DUMMYFUNCTION("googletranslate(A531 ,""en"" ,""zh_hant"")"),"建造")</f>
        <v>建造</v>
      </c>
    </row>
    <row r="532" ht="16.5" customHeight="1">
      <c r="A532" s="1" t="s">
        <v>484</v>
      </c>
      <c r="B532" t="str">
        <f>IFERROR(__xludf.DUMMYFUNCTION("googletranslate(A532 ,""en"" ,""zh_hant"")"),"容忍")</f>
        <v>容忍</v>
      </c>
    </row>
    <row r="533" ht="16.5" customHeight="1">
      <c r="A533" s="1" t="s">
        <v>485</v>
      </c>
      <c r="B533" t="str">
        <f>IFERROR(__xludf.DUMMYFUNCTION("googletranslate(A533 ,""en"" ,""zh_hant"")"),"把...擱置")</f>
        <v>把...擱置</v>
      </c>
    </row>
    <row r="534" ht="16.5" customHeight="1">
      <c r="A534" s="1" t="s">
        <v>486</v>
      </c>
      <c r="B534" t="str">
        <f>IFERROR(__xludf.DUMMYFUNCTION("googletranslate(A534 ,""en"" ,""zh_hant"")"),"同性戀者")</f>
        <v>同性戀者</v>
      </c>
    </row>
    <row r="535" ht="16.5" customHeight="1">
      <c r="A535" s="1" t="s">
        <v>487</v>
      </c>
      <c r="B535" t="str">
        <f>IFERROR(__xludf.DUMMYFUNCTION("googletranslate(A535 ,""en"" ,""zh_hant"")"),"提高")</f>
        <v>提高</v>
      </c>
    </row>
    <row r="536" ht="16.5" customHeight="1">
      <c r="A536" s="1" t="s">
        <v>487</v>
      </c>
      <c r="B536" t="str">
        <f>IFERROR(__xludf.DUMMYFUNCTION("googletranslate(A536 ,""en"" ,""zh_hant"")"),"提高")</f>
        <v>提高</v>
      </c>
    </row>
    <row r="537" ht="16.5" customHeight="1">
      <c r="A537" s="1" t="s">
        <v>487</v>
      </c>
      <c r="B537" t="str">
        <f>IFERROR(__xludf.DUMMYFUNCTION("googletranslate(A537 ,""en"" ,""zh_hant"")"),"提高")</f>
        <v>提高</v>
      </c>
    </row>
    <row r="538" ht="16.5" customHeight="1">
      <c r="A538" s="1" t="s">
        <v>488</v>
      </c>
      <c r="B538" t="str">
        <f>IFERROR(__xludf.DUMMYFUNCTION("googletranslate(A538 ,""en"" ,""zh_hant"")"),"率")</f>
        <v>率</v>
      </c>
    </row>
    <row r="539" ht="16.5" customHeight="1">
      <c r="A539" s="1" t="s">
        <v>488</v>
      </c>
      <c r="B539" t="str">
        <f>IFERROR(__xludf.DUMMYFUNCTION("googletranslate(A539 ,""en"" ,""zh_hant"")"),"率")</f>
        <v>率</v>
      </c>
    </row>
    <row r="540" ht="16.5" customHeight="1">
      <c r="A540" s="1" t="s">
        <v>489</v>
      </c>
      <c r="B540" t="str">
        <f>IFERROR(__xludf.DUMMYFUNCTION("googletranslate(A540 ,""en"" ,""zh_hant"")"),"字裡行間")</f>
        <v>字裡行間</v>
      </c>
    </row>
    <row r="541" ht="16.5" customHeight="1">
      <c r="A541" s="2" t="s">
        <v>490</v>
      </c>
      <c r="B541" t="str">
        <f>IFERROR(__xludf.DUMMYFUNCTION("googletranslate(A541 ,""en"" ,""zh_hant"")"),"有關")</f>
        <v>有關</v>
      </c>
    </row>
    <row r="542" ht="16.5" customHeight="1">
      <c r="A542" s="1" t="s">
        <v>491</v>
      </c>
      <c r="B542" t="str">
        <f>IFERROR(__xludf.DUMMYFUNCTION("googletranslate(A542 ,""en"" ,""zh_hant"")"),"重建")</f>
        <v>重建</v>
      </c>
    </row>
    <row r="543" ht="16.5" customHeight="1">
      <c r="A543" s="1" t="s">
        <v>492</v>
      </c>
      <c r="B543" t="str">
        <f>IFERROR(__xludf.DUMMYFUNCTION("googletranslate(A543 ,""en"" ,""zh_hant"")"),"複審")</f>
        <v>複審</v>
      </c>
    </row>
    <row r="544" ht="16.5" customHeight="1">
      <c r="A544" s="1" t="s">
        <v>493</v>
      </c>
      <c r="B544" t="str">
        <f>IFERROR(__xludf.DUMMYFUNCTION("googletranslate(A544 ,""en"" ,""zh_hant"")"),"參考")</f>
        <v>參考</v>
      </c>
    </row>
    <row r="545" ht="16.5" customHeight="1">
      <c r="A545" s="1" t="s">
        <v>493</v>
      </c>
      <c r="B545" t="str">
        <f>IFERROR(__xludf.DUMMYFUNCTION("googletranslate(A545 ,""en"" ,""zh_hant"")"),"參考")</f>
        <v>參考</v>
      </c>
    </row>
    <row r="546" ht="16.5" customHeight="1">
      <c r="A546" s="1" t="s">
        <v>494</v>
      </c>
      <c r="B546" t="str">
        <f>IFERROR(__xludf.DUMMYFUNCTION("googletranslate(A546 ,""en"" ,""zh_hant"")"),"後悔")</f>
        <v>後悔</v>
      </c>
    </row>
    <row r="547" ht="16.5" customHeight="1">
      <c r="A547" s="1" t="s">
        <v>495</v>
      </c>
      <c r="B547" t="str">
        <f>IFERROR(__xludf.DUMMYFUNCTION("googletranslate(A547 ,""en"" ,""zh_hant"")"),"後悔")</f>
        <v>後悔</v>
      </c>
    </row>
    <row r="548" ht="16.5" customHeight="1">
      <c r="A548" s="2" t="s">
        <v>496</v>
      </c>
      <c r="B548" t="str">
        <f>IFERROR(__xludf.DUMMYFUNCTION("googletranslate(A548 ,""en"" ,""zh_hant"")"),"加強")</f>
        <v>加強</v>
      </c>
    </row>
    <row r="549" ht="16.5" customHeight="1">
      <c r="A549" s="1" t="s">
        <v>497</v>
      </c>
      <c r="B549" t="str">
        <f>IFERROR(__xludf.DUMMYFUNCTION("googletranslate(A549 ,""en"" ,""zh_hant"")"),"成績單")</f>
        <v>成績單</v>
      </c>
    </row>
    <row r="550" ht="16.5" customHeight="1">
      <c r="A550" s="1" t="s">
        <v>498</v>
      </c>
      <c r="B550" t="str">
        <f>IFERROR(__xludf.DUMMYFUNCTION("googletranslate(A550 ,""en"" ,""zh_hant"")"),"記者")</f>
        <v>記者</v>
      </c>
    </row>
    <row r="551" ht="16.5" customHeight="1">
      <c r="A551" s="1" t="s">
        <v>499</v>
      </c>
      <c r="B551" t="str">
        <f>IFERROR(__xludf.DUMMYFUNCTION("googletranslate(A551 ,""en"" ,""zh_hant"")"),"爬蟲")</f>
        <v>爬蟲</v>
      </c>
    </row>
    <row r="552" ht="16.5" customHeight="1">
      <c r="A552" s="1" t="s">
        <v>500</v>
      </c>
      <c r="B552" t="str">
        <f>IFERROR(__xludf.DUMMYFUNCTION("googletranslate(A552 ,""en"" ,""zh_hant"")"),"退休")</f>
        <v>退休</v>
      </c>
    </row>
    <row r="553" ht="16.5" customHeight="1">
      <c r="A553" s="1" t="s">
        <v>501</v>
      </c>
      <c r="B553" t="str">
        <f>IFERROR(__xludf.DUMMYFUNCTION("googletranslate(A553 ,""en"" ,""zh_hant"")"),"退休")</f>
        <v>退休</v>
      </c>
    </row>
    <row r="554" ht="16.5" customHeight="1">
      <c r="A554" s="1" t="s">
        <v>502</v>
      </c>
      <c r="B554" t="str">
        <f>IFERROR(__xludf.DUMMYFUNCTION("googletranslate(A554 ,""en"" ,""zh_hant"")"),"團圓")</f>
        <v>團圓</v>
      </c>
    </row>
    <row r="555" ht="16.5" customHeight="1">
      <c r="A555" s="1" t="s">
        <v>503</v>
      </c>
      <c r="B555" t="str">
        <f>IFERROR(__xludf.DUMMYFUNCTION("googletranslate(A555 ,""en"" ,""zh_hant"")"),"評論")</f>
        <v>評論</v>
      </c>
    </row>
    <row r="556" ht="16.5" customHeight="1">
      <c r="A556" s="1" t="s">
        <v>504</v>
      </c>
      <c r="B556" t="str">
        <f>IFERROR(__xludf.DUMMYFUNCTION("googletranslate(A556 ,""en"" ,""zh_hant"")"),"環")</f>
        <v>環</v>
      </c>
    </row>
    <row r="557" ht="16.5" customHeight="1">
      <c r="A557" s="1" t="s">
        <v>505</v>
      </c>
      <c r="B557" t="str">
        <f>IFERROR(__xludf.DUMMYFUNCTION("googletranslate(A557 ,""en"" ,""zh_hant"")"),"烤")</f>
        <v>烤</v>
      </c>
    </row>
    <row r="558" ht="16.5" customHeight="1">
      <c r="A558" s="1" t="s">
        <v>506</v>
      </c>
      <c r="B558" t="str">
        <f>IFERROR(__xludf.DUMMYFUNCTION("googletranslate(A558 ,""en"" ,""zh_hant"")"),"角色")</f>
        <v>角色</v>
      </c>
    </row>
    <row r="559" ht="16.5" customHeight="1">
      <c r="A559" s="1" t="s">
        <v>507</v>
      </c>
      <c r="B559" t="str">
        <f>IFERROR(__xludf.DUMMYFUNCTION("googletranslate(A559 ,""en"" ,""zh_hant"")"),"浪漫")</f>
        <v>浪漫</v>
      </c>
    </row>
    <row r="560" ht="16.5" customHeight="1">
      <c r="A560" s="1" t="s">
        <v>508</v>
      </c>
      <c r="B560" t="str">
        <f>IFERROR(__xludf.DUMMYFUNCTION("googletranslate(A560 ,""en"" ,""zh_hant"")"),"浪漫")</f>
        <v>浪漫</v>
      </c>
    </row>
    <row r="561" ht="16.5" customHeight="1">
      <c r="A561" s="1" t="s">
        <v>509</v>
      </c>
      <c r="B561" t="str">
        <f>IFERROR(__xludf.DUMMYFUNCTION("googletranslate(A561 ,""en"" ,""zh_hant"")"),"爛")</f>
        <v>爛</v>
      </c>
    </row>
    <row r="562" ht="16.5" customHeight="1">
      <c r="A562" s="1" t="s">
        <v>510</v>
      </c>
      <c r="B562" t="str">
        <f>IFERROR(__xludf.DUMMYFUNCTION("googletranslate(A562 ,""en"" ,""zh_hant"")"),"回合")</f>
        <v>回合</v>
      </c>
    </row>
    <row r="563" ht="16.5" customHeight="1">
      <c r="A563" s="1" t="s">
        <v>510</v>
      </c>
      <c r="B563" t="str">
        <f>IFERROR(__xludf.DUMMYFUNCTION("googletranslate(A563 ,""en"" ,""zh_hant"")"),"回合")</f>
        <v>回合</v>
      </c>
    </row>
    <row r="564" ht="16.5" customHeight="1">
      <c r="A564" s="1" t="s">
        <v>511</v>
      </c>
      <c r="B564" t="str">
        <f>IFERROR(__xludf.DUMMYFUNCTION("googletranslate(A564 ,""en"" ,""zh_hant"")"),"流鼻涕")</f>
        <v>流鼻涕</v>
      </c>
    </row>
    <row r="565" ht="16.5" customHeight="1">
      <c r="A565" s="1" t="s">
        <v>512</v>
      </c>
      <c r="B565" t="str">
        <f>IFERROR(__xludf.DUMMYFUNCTION("googletranslate(A565 ,""en"" ,""zh_hant"")"),"同一頁")</f>
        <v>同一頁</v>
      </c>
    </row>
    <row r="566" ht="16.5" customHeight="1">
      <c r="A566" s="1" t="s">
        <v>513</v>
      </c>
      <c r="B566" t="str">
        <f>IFERROR(__xludf.DUMMYFUNCTION("googletranslate(A566 ,""en"" ,""zh_hant"")"),"三明治餅乾")</f>
        <v>三明治餅乾</v>
      </c>
    </row>
    <row r="567" ht="16.5" customHeight="1">
      <c r="A567" s="1" t="s">
        <v>514</v>
      </c>
      <c r="B567" t="str">
        <f>IFERROR(__xludf.DUMMYFUNCTION("googletranslate(A567 ,""en"" ,""zh_hant"")"),"某人的日子已經屈指可數")</f>
        <v>某人的日子已經屈指可數</v>
      </c>
    </row>
    <row r="568" ht="16.5" customHeight="1">
      <c r="A568" s="1" t="s">
        <v>515</v>
      </c>
      <c r="B568" t="str">
        <f>IFERROR(__xludf.DUMMYFUNCTION("googletranslate(A568 ,""en"" ,""zh_hant"")"),"雕塑")</f>
        <v>雕塑</v>
      </c>
    </row>
    <row r="569" ht="16.5" customHeight="1">
      <c r="A569" s="1" t="s">
        <v>516</v>
      </c>
      <c r="B569" t="str">
        <f>IFERROR(__xludf.DUMMYFUNCTION("googletranslate(A569 ,""en"" ,""zh_hant"")"),"秘書")</f>
        <v>秘書</v>
      </c>
    </row>
    <row r="570" ht="16.5" customHeight="1">
      <c r="A570" s="1" t="s">
        <v>517</v>
      </c>
      <c r="B570" t="str">
        <f>IFERROR(__xludf.DUMMYFUNCTION("googletranslate(A570 ,""en"" ,""zh_hant"")"),"一致的看法")</f>
        <v>一致的看法</v>
      </c>
    </row>
    <row r="571" ht="16.5" customHeight="1">
      <c r="A571" s="1" t="s">
        <v>518</v>
      </c>
      <c r="B571" t="str">
        <f>IFERROR(__xludf.DUMMYFUNCTION("googletranslate(A571 ,""en"" ,""zh_hant"")"),"感")</f>
        <v>感</v>
      </c>
    </row>
    <row r="572" ht="16.5" customHeight="1">
      <c r="A572" s="1" t="s">
        <v>519</v>
      </c>
      <c r="B572" t="str">
        <f>IFERROR(__xludf.DUMMYFUNCTION("googletranslate(A572 ,""en"" ,""zh_hant"")"),"句子")</f>
        <v>句子</v>
      </c>
    </row>
    <row r="573" ht="16.5" customHeight="1">
      <c r="A573" s="2" t="s">
        <v>520</v>
      </c>
      <c r="B573" t="str">
        <f>IFERROR(__xludf.DUMMYFUNCTION("googletranslate(A573 ,""en"" ,""zh_hant"")"),"服務器")</f>
        <v>服務器</v>
      </c>
    </row>
    <row r="574" ht="16.5" customHeight="1">
      <c r="A574" s="1" t="s">
        <v>521</v>
      </c>
      <c r="B574" t="str">
        <f>IFERROR(__xludf.DUMMYFUNCTION("googletranslate(A574 ,""en"" ,""zh_hant"")"),"恥辱")</f>
        <v>恥辱</v>
      </c>
    </row>
    <row r="575" ht="16.5" customHeight="1">
      <c r="A575" s="1" t="s">
        <v>522</v>
      </c>
      <c r="B575" t="str">
        <f>IFERROR(__xludf.DUMMYFUNCTION("googletranslate(A575 ,""en"" ,""zh_hant"")"),"店主")</f>
        <v>店主</v>
      </c>
    </row>
    <row r="576" ht="16.5" customHeight="1">
      <c r="A576" s="1" t="s">
        <v>523</v>
      </c>
      <c r="B576" t="str">
        <f>IFERROR(__xludf.DUMMYFUNCTION("googletranslate(A576 ,""en"" ,""zh_hant"")"),"短")</f>
        <v>短</v>
      </c>
    </row>
    <row r="577" ht="16.5" customHeight="1">
      <c r="A577" s="1" t="s">
        <v>524</v>
      </c>
      <c r="B577" t="str">
        <f>IFERROR(__xludf.DUMMYFUNCTION("googletranslate(A577 ,""en"" ,""zh_hant"")"),"短缺")</f>
        <v>短缺</v>
      </c>
    </row>
    <row r="578" ht="16.5" customHeight="1">
      <c r="A578" s="1" t="s">
        <v>525</v>
      </c>
      <c r="B578" t="str">
        <f>IFERROR(__xludf.DUMMYFUNCTION("googletranslate(A578 ,""en"" ,""zh_hant"")"),"酥")</f>
        <v>酥</v>
      </c>
    </row>
    <row r="579" ht="16.5" customHeight="1">
      <c r="A579" s="1" t="s">
        <v>526</v>
      </c>
      <c r="B579" t="str">
        <f>IFERROR(__xludf.DUMMYFUNCTION("googletranslate(A579 ,""en"" ,""zh_hant"")"),"捷徑")</f>
        <v>捷徑</v>
      </c>
    </row>
    <row r="580" ht="16.5" customHeight="1">
      <c r="A580" s="1" t="s">
        <v>527</v>
      </c>
      <c r="B580" t="str">
        <f>IFERROR(__xludf.DUMMYFUNCTION("googletranslate(A580 ,""en"" ,""zh_hant"")"),"推")</f>
        <v>推</v>
      </c>
    </row>
    <row r="581" ht="16.5" customHeight="1">
      <c r="A581" s="1" t="s">
        <v>528</v>
      </c>
      <c r="B581" t="str">
        <f>IFERROR(__xludf.DUMMYFUNCTION("googletranslate(A581 ,""en"" ,""zh_hant"")"),"炫耀")</f>
        <v>炫耀</v>
      </c>
    </row>
    <row r="582" ht="16.5" customHeight="1">
      <c r="A582" s="1" t="s">
        <v>529</v>
      </c>
      <c r="B582" t="str">
        <f>IFERROR(__xludf.DUMMYFUNCTION("googletranslate(A582 ,""en"" ,""zh_hant"")"),"出現")</f>
        <v>出現</v>
      </c>
    </row>
    <row r="583" ht="16.5" customHeight="1">
      <c r="A583" s="1" t="s">
        <v>530</v>
      </c>
      <c r="B583" t="str">
        <f>IFERROR(__xludf.DUMMYFUNCTION("googletranslate(A583 ,""en"" ,""zh_hant"")"),"害羞")</f>
        <v>害羞</v>
      </c>
    </row>
    <row r="584" ht="16.5" customHeight="1">
      <c r="A584" s="1" t="s">
        <v>530</v>
      </c>
      <c r="B584" t="str">
        <f>IFERROR(__xludf.DUMMYFUNCTION("googletranslate(A584 ,""en"" ,""zh_hant"")"),"害羞")</f>
        <v>害羞</v>
      </c>
    </row>
    <row r="585" ht="16.5" customHeight="1">
      <c r="A585" s="1" t="s">
        <v>530</v>
      </c>
      <c r="B585" t="str">
        <f>IFERROR(__xludf.DUMMYFUNCTION("googletranslate(A585 ,""en"" ,""zh_hant"")"),"害羞")</f>
        <v>害羞</v>
      </c>
    </row>
    <row r="586" ht="16.5" customHeight="1">
      <c r="A586" s="1" t="s">
        <v>531</v>
      </c>
      <c r="B586" t="str">
        <f>IFERROR(__xludf.DUMMYFUNCTION("googletranslate(A586 ,""en"" ,""zh_hant"")"),"兄弟姐妹")</f>
        <v>兄弟姐妹</v>
      </c>
    </row>
    <row r="587" ht="16.5" customHeight="1">
      <c r="A587" s="1" t="s">
        <v>532</v>
      </c>
      <c r="B587" t="str">
        <f>IFERROR(__xludf.DUMMYFUNCTION("googletranslate(A587 ,""en"" ,""zh_hant"")"),"標誌語言")</f>
        <v>標誌語言</v>
      </c>
    </row>
    <row r="588" ht="16.5" customHeight="1">
      <c r="A588" s="1" t="s">
        <v>533</v>
      </c>
      <c r="B588" t="str">
        <f>IFERROR(__xludf.DUMMYFUNCTION("googletranslate(A588 ,""en"" ,""zh_hant"")"),"絲")</f>
        <v>絲</v>
      </c>
    </row>
    <row r="589" ht="16.5" customHeight="1">
      <c r="A589" s="1" t="s">
        <v>534</v>
      </c>
      <c r="B589" t="str">
        <f>IFERROR(__xludf.DUMMYFUNCTION("googletranslate(A589 ,""en"" ,""zh_hant"")"),"相似")</f>
        <v>相似</v>
      </c>
    </row>
    <row r="590" ht="16.5" customHeight="1">
      <c r="A590" s="1" t="s">
        <v>535</v>
      </c>
      <c r="B590" t="str">
        <f>IFERROR(__xludf.DUMMYFUNCTION("googletranslate(A590 ,""en"" ,""zh_hant"")"),"情況")</f>
        <v>情況</v>
      </c>
    </row>
    <row r="591" ht="16.5" customHeight="1">
      <c r="A591" s="1" t="s">
        <v>536</v>
      </c>
      <c r="B591" t="str">
        <f>IFERROR(__xludf.DUMMYFUNCTION("googletranslate(A591 ,""en"" ,""zh_hant"")"),"短裙")</f>
        <v>短裙</v>
      </c>
    </row>
    <row r="592" ht="16.5" customHeight="1">
      <c r="A592" s="1" t="s">
        <v>536</v>
      </c>
      <c r="B592" t="str">
        <f>IFERROR(__xludf.DUMMYFUNCTION("googletranslate(A592 ,""en"" ,""zh_hant"")"),"短裙")</f>
        <v>短裙</v>
      </c>
    </row>
    <row r="593" ht="16.5" customHeight="1">
      <c r="A593" s="1" t="s">
        <v>536</v>
      </c>
      <c r="B593" t="str">
        <f>IFERROR(__xludf.DUMMYFUNCTION("googletranslate(A593 ,""en"" ,""zh_hant"")"),"短裙")</f>
        <v>短裙</v>
      </c>
    </row>
    <row r="594" ht="16.5" customHeight="1">
      <c r="A594" s="1" t="s">
        <v>537</v>
      </c>
      <c r="B594" t="str">
        <f>IFERROR(__xludf.DUMMYFUNCTION("googletranslate(A594 ,""en"" ,""zh_hant"")"),"裙褲")</f>
        <v>裙褲</v>
      </c>
    </row>
    <row r="595" ht="16.5" customHeight="1">
      <c r="A595" s="1" t="s">
        <v>538</v>
      </c>
      <c r="B595" t="str">
        <f>IFERROR(__xludf.DUMMYFUNCTION("googletranslate(A595 ,""en"" ,""zh_hant"")"),"天窗")</f>
        <v>天窗</v>
      </c>
    </row>
    <row r="596" ht="16.5" customHeight="1">
      <c r="A596" s="1" t="s">
        <v>539</v>
      </c>
      <c r="B596" t="str">
        <f>IFERROR(__xludf.DUMMYFUNCTION("googletranslate(A596 ,""en"" ,""zh_hant"")"),"屠宰")</f>
        <v>屠宰</v>
      </c>
    </row>
    <row r="597" ht="16.5" customHeight="1">
      <c r="A597" s="1" t="s">
        <v>540</v>
      </c>
      <c r="B597" t="str">
        <f>IFERROR(__xludf.DUMMYFUNCTION("googletranslate(A597 ,""en"" ,""zh_hant"")"),"雪橇")</f>
        <v>雪橇</v>
      </c>
    </row>
    <row r="598" ht="16.5" customHeight="1">
      <c r="A598" s="1" t="s">
        <v>541</v>
      </c>
      <c r="B598" t="str">
        <f>IFERROR(__xludf.DUMMYFUNCTION("googletranslate(A598 ,""en"" ,""zh_hant"")"),"瘦")</f>
        <v>瘦</v>
      </c>
    </row>
    <row r="599" ht="16.5" customHeight="1">
      <c r="A599" s="1" t="s">
        <v>542</v>
      </c>
      <c r="B599" t="str">
        <f>IFERROR(__xludf.DUMMYFUNCTION("googletranslate(A599 ,""en"" ,""zh_hant"")"),"短暫聊天")</f>
        <v>短暫聊天</v>
      </c>
    </row>
    <row r="600" ht="16.5" customHeight="1">
      <c r="A600" s="1" t="s">
        <v>543</v>
      </c>
      <c r="B600" t="str">
        <f>IFERROR(__xludf.DUMMYFUNCTION("googletranslate(A600 ,""en"" ,""zh_hant"")"),"肥皂劇")</f>
        <v>肥皂劇</v>
      </c>
    </row>
    <row r="601" ht="16.5" customHeight="1">
      <c r="A601" s="1" t="s">
        <v>544</v>
      </c>
      <c r="B601" t="str">
        <f>IFERROR(__xludf.DUMMYFUNCTION("googletranslate(A601 ,""en"" ,""zh_hant"")"),"社會學家")</f>
        <v>社會學家</v>
      </c>
    </row>
    <row r="602" ht="16.5" customHeight="1">
      <c r="A602" s="1" t="s">
        <v>545</v>
      </c>
      <c r="B602" t="str">
        <f>IFERROR(__xludf.DUMMYFUNCTION("googletranslate(A602 ,""en"" ,""zh_hant"")"),"解")</f>
        <v>解</v>
      </c>
    </row>
    <row r="603" ht="16.5" customHeight="1">
      <c r="A603" s="1" t="s">
        <v>546</v>
      </c>
      <c r="B603" t="str">
        <f>IFERROR(__xludf.DUMMYFUNCTION("googletranslate(A603 ,""en"" ,""zh_hant"")"),"解決")</f>
        <v>解決</v>
      </c>
    </row>
    <row r="604" ht="16.5" customHeight="1">
      <c r="A604" s="1" t="s">
        <v>547</v>
      </c>
      <c r="B604" t="str">
        <f>IFERROR(__xludf.DUMMYFUNCTION("googletranslate(A604 ,""en"" ,""zh_hant"")"),"一段時間")</f>
        <v>一段時間</v>
      </c>
    </row>
    <row r="605" ht="16.5" customHeight="1">
      <c r="A605" s="1" t="s">
        <v>548</v>
      </c>
      <c r="B605" t="str">
        <f>IFERROR(__xludf.DUMMYFUNCTION("googletranslate(A605 ,""en"" ,""zh_hant"")"),"有時")</f>
        <v>有時</v>
      </c>
    </row>
    <row r="606" ht="16.5" customHeight="1">
      <c r="A606" s="1" t="s">
        <v>549</v>
      </c>
      <c r="B606" t="str">
        <f>IFERROR(__xludf.DUMMYFUNCTION("googletranslate(A606 ,""en"" ,""zh_hant"")"),"某時")</f>
        <v>某時</v>
      </c>
    </row>
    <row r="607" ht="16.5" customHeight="1">
      <c r="A607" s="1" t="s">
        <v>550</v>
      </c>
      <c r="B607" t="str">
        <f>IFERROR(__xludf.DUMMYFUNCTION("googletranslate(A607 ,""en"" ,""zh_hant"")"),"有時")</f>
        <v>有時</v>
      </c>
    </row>
    <row r="608" ht="16.5" customHeight="1">
      <c r="A608" s="1" t="s">
        <v>551</v>
      </c>
      <c r="B608" t="str">
        <f>IFERROR(__xludf.DUMMYFUNCTION("googletranslate(A608 ,""en"" ,""zh_hant"")"),"遲早")</f>
        <v>遲早</v>
      </c>
    </row>
    <row r="609" ht="16.5" customHeight="1">
      <c r="A609" s="1" t="s">
        <v>552</v>
      </c>
      <c r="B609" t="str">
        <f>IFERROR(__xludf.DUMMYFUNCTION("googletranslate(A609 ,""en"" ,""zh_hant"")"),"聲音")</f>
        <v>聲音</v>
      </c>
    </row>
    <row r="610" ht="16.5" customHeight="1">
      <c r="A610" s="1" t="s">
        <v>552</v>
      </c>
      <c r="B610" t="str">
        <f>IFERROR(__xludf.DUMMYFUNCTION("googletranslate(A610 ,""en"" ,""zh_hant"")"),"聲音")</f>
        <v>聲音</v>
      </c>
    </row>
    <row r="611" ht="16.5" customHeight="1">
      <c r="A611" s="1" t="s">
        <v>553</v>
      </c>
      <c r="B611" t="str">
        <f>IFERROR(__xludf.DUMMYFUNCTION("googletranslate(A611 ,""en"" ,""zh_hant"")"),"跨度")</f>
        <v>跨度</v>
      </c>
    </row>
    <row r="612" ht="16.5" customHeight="1">
      <c r="A612" s="1" t="s">
        <v>554</v>
      </c>
      <c r="B612" t="str">
        <f>IFERROR(__xludf.DUMMYFUNCTION("googletranslate(A612 ,""en"" ,""zh_hant"")"),"拼寫")</f>
        <v>拼寫</v>
      </c>
    </row>
    <row r="613" ht="16.5" customHeight="1">
      <c r="A613" s="1" t="s">
        <v>554</v>
      </c>
      <c r="B613" t="str">
        <f>IFERROR(__xludf.DUMMYFUNCTION("googletranslate(A613 ,""en"" ,""zh_hant"")"),"拼寫")</f>
        <v>拼寫</v>
      </c>
    </row>
    <row r="614" ht="16.5" customHeight="1">
      <c r="A614" s="1" t="s">
        <v>554</v>
      </c>
      <c r="B614" t="str">
        <f>IFERROR(__xludf.DUMMYFUNCTION("googletranslate(A614 ,""en"" ,""zh_hant"")"),"拼寫")</f>
        <v>拼寫</v>
      </c>
    </row>
    <row r="615" ht="16.5" customHeight="1">
      <c r="A615" s="1" t="s">
        <v>555</v>
      </c>
      <c r="B615" t="str">
        <f>IFERROR(__xludf.DUMMYFUNCTION("googletranslate(A615 ,""en"" ,""zh_hant"")"),"運動日")</f>
        <v>運動日</v>
      </c>
    </row>
    <row r="616" ht="16.5" customHeight="1">
      <c r="A616" s="1" t="s">
        <v>556</v>
      </c>
      <c r="B616" t="str">
        <f>IFERROR(__xludf.DUMMYFUNCTION("googletranslate(A616 ,""en"" ,""zh_hant"")"),"彈簧")</f>
        <v>彈簧</v>
      </c>
    </row>
    <row r="617" ht="16.5" customHeight="1">
      <c r="A617" s="1" t="s">
        <v>556</v>
      </c>
      <c r="B617" t="str">
        <f>IFERROR(__xludf.DUMMYFUNCTION("googletranslate(A617 ,""en"" ,""zh_hant"")"),"彈簧")</f>
        <v>彈簧</v>
      </c>
    </row>
    <row r="618" ht="16.5" customHeight="1">
      <c r="A618" s="1" t="s">
        <v>556</v>
      </c>
      <c r="B618" t="str">
        <f>IFERROR(__xludf.DUMMYFUNCTION("googletranslate(A618 ,""en"" ,""zh_hant"")"),"彈簧")</f>
        <v>彈簧</v>
      </c>
    </row>
    <row r="619" ht="16.5" customHeight="1">
      <c r="A619" s="1" t="s">
        <v>556</v>
      </c>
      <c r="B619" t="str">
        <f>IFERROR(__xludf.DUMMYFUNCTION("googletranslate(A619 ,""en"" ,""zh_hant"")"),"彈簧")</f>
        <v>彈簧</v>
      </c>
    </row>
    <row r="620" ht="16.5" customHeight="1">
      <c r="A620" s="1" t="s">
        <v>557</v>
      </c>
      <c r="B620" t="str">
        <f>IFERROR(__xludf.DUMMYFUNCTION("googletranslate(A620 ,""en"" ,""zh_hant"")"),"廣場")</f>
        <v>廣場</v>
      </c>
    </row>
    <row r="621" ht="16.5" customHeight="1">
      <c r="A621" s="1" t="s">
        <v>557</v>
      </c>
      <c r="B621" t="str">
        <f>IFERROR(__xludf.DUMMYFUNCTION("googletranslate(A621 ,""en"" ,""zh_hant"")"),"廣場")</f>
        <v>廣場</v>
      </c>
    </row>
    <row r="622" ht="16.5" customHeight="1">
      <c r="A622" s="1" t="s">
        <v>558</v>
      </c>
      <c r="B622" t="str">
        <f>IFERROR(__xludf.DUMMYFUNCTION("googletranslate(A622 ,""en"" ,""zh_hant"")"),"蹲")</f>
        <v>蹲</v>
      </c>
    </row>
    <row r="623" ht="16.5" customHeight="1">
      <c r="A623" s="1" t="s">
        <v>559</v>
      </c>
      <c r="B623" t="str">
        <f>IFERROR(__xludf.DUMMYFUNCTION("googletranslate(A623 ,""en"" ,""zh_hant"")"),"站")</f>
        <v>站</v>
      </c>
    </row>
    <row r="624" ht="16.5" customHeight="1">
      <c r="A624" s="1" t="s">
        <v>559</v>
      </c>
      <c r="B624" t="str">
        <f>IFERROR(__xludf.DUMMYFUNCTION("googletranslate(A624 ,""en"" ,""zh_hant"")"),"站")</f>
        <v>站</v>
      </c>
    </row>
    <row r="625" ht="16.5" customHeight="1">
      <c r="A625" s="1" t="s">
        <v>559</v>
      </c>
      <c r="B625" t="str">
        <f>IFERROR(__xludf.DUMMYFUNCTION("googletranslate(A625 ,""en"" ,""zh_hant"")"),"站")</f>
        <v>站</v>
      </c>
    </row>
    <row r="626" ht="16.5" customHeight="1">
      <c r="A626" s="1" t="s">
        <v>560</v>
      </c>
      <c r="B626" t="str">
        <f>IFERROR(__xludf.DUMMYFUNCTION("googletranslate(A626 ,""en"" ,""zh_hant"")"),"代表")</f>
        <v>代表</v>
      </c>
    </row>
    <row r="627" ht="16.5" customHeight="1">
      <c r="A627" s="1" t="s">
        <v>561</v>
      </c>
      <c r="B627" t="str">
        <f>IFERROR(__xludf.DUMMYFUNCTION("googletranslate(A627 ,""en"" ,""zh_hant"")"),"站出來")</f>
        <v>站出來</v>
      </c>
    </row>
    <row r="628" ht="16.5" customHeight="1">
      <c r="A628" s="1" t="s">
        <v>562</v>
      </c>
      <c r="B628" t="str">
        <f>IFERROR(__xludf.DUMMYFUNCTION("googletranslate(A628 ,""en"" ,""zh_hant"")"),"聲明")</f>
        <v>聲明</v>
      </c>
    </row>
    <row r="629" ht="16.5" customHeight="1">
      <c r="A629" s="1" t="s">
        <v>563</v>
      </c>
      <c r="B629" t="str">
        <f>IFERROR(__xludf.DUMMYFUNCTION("googletranslate(A629 ,""en"" ,""zh_hant"")"),"仍然")</f>
        <v>仍然</v>
      </c>
    </row>
    <row r="630" ht="16.5" customHeight="1">
      <c r="A630" s="1" t="s">
        <v>563</v>
      </c>
      <c r="B630" t="str">
        <f>IFERROR(__xludf.DUMMYFUNCTION("googletranslate(A630 ,""en"" ,""zh_hant"")"),"仍然")</f>
        <v>仍然</v>
      </c>
    </row>
    <row r="631" ht="16.5" customHeight="1">
      <c r="A631" s="1" t="s">
        <v>564</v>
      </c>
      <c r="B631" t="str">
        <f>IFERROR(__xludf.DUMMYFUNCTION("googletranslate(A631 ,""en"" ,""zh_hant"")"),"大智若愚")</f>
        <v>大智若愚</v>
      </c>
    </row>
    <row r="632" ht="16.5" customHeight="1">
      <c r="A632" s="1" t="s">
        <v>565</v>
      </c>
      <c r="B632" t="str">
        <f>IFERROR(__xludf.DUMMYFUNCTION("googletranslate(A632 ,""en"" ,""zh_hant"")"),"襪")</f>
        <v>襪</v>
      </c>
    </row>
    <row r="633" ht="16.5" customHeight="1">
      <c r="A633" s="1" t="s">
        <v>566</v>
      </c>
      <c r="B633" t="str">
        <f>IFERROR(__xludf.DUMMYFUNCTION("googletranslate(A633 ,""en"" ,""zh_hant"")"),"停止短")</f>
        <v>停止短</v>
      </c>
    </row>
    <row r="634" ht="16.5" customHeight="1">
      <c r="A634" s="1" t="s">
        <v>567</v>
      </c>
      <c r="B634" t="str">
        <f>IFERROR(__xludf.DUMMYFUNCTION("googletranslate(A634 ,""en"" ,""zh_hant"")"),"故事")</f>
        <v>故事</v>
      </c>
    </row>
    <row r="635" ht="16.5" customHeight="1">
      <c r="A635" s="1" t="s">
        <v>568</v>
      </c>
      <c r="B635" t="str">
        <f>IFERROR(__xludf.DUMMYFUNCTION("googletranslate(A635 ,""en"" ,""zh_hant"")"),"直行")</f>
        <v>直行</v>
      </c>
    </row>
    <row r="636" ht="16.5" customHeight="1">
      <c r="A636" s="1" t="s">
        <v>569</v>
      </c>
      <c r="B636" t="str">
        <f>IFERROR(__xludf.DUMMYFUNCTION("googletranslate(A636 ,""en"" ,""zh_hant"")"),"直接從馬的鼠標")</f>
        <v>直接從馬的鼠標</v>
      </c>
    </row>
    <row r="637" ht="16.5" customHeight="1">
      <c r="A637" s="1" t="s">
        <v>570</v>
      </c>
      <c r="B637" t="str">
        <f>IFERROR(__xludf.DUMMYFUNCTION("googletranslate(A637 ,""en"" ,""zh_hant"")"),"稻草")</f>
        <v>稻草</v>
      </c>
    </row>
    <row r="638" ht="16.5" customHeight="1">
      <c r="A638" s="1" t="s">
        <v>571</v>
      </c>
      <c r="B638" t="str">
        <f>IFERROR(__xludf.DUMMYFUNCTION("googletranslate(A638 ,""en"" ,""zh_hant"")"),"罷工")</f>
        <v>罷工</v>
      </c>
    </row>
    <row r="639" ht="16.5" customHeight="1">
      <c r="A639" s="1" t="s">
        <v>572</v>
      </c>
      <c r="B639" t="str">
        <f>IFERROR(__xludf.DUMMYFUNCTION("googletranslate(A639 ,""en"" ,""zh_hant"")"),"學科")</f>
        <v>學科</v>
      </c>
    </row>
    <row r="640" ht="16.5" customHeight="1">
      <c r="A640" s="1" t="s">
        <v>572</v>
      </c>
      <c r="B640" t="str">
        <f>IFERROR(__xludf.DUMMYFUNCTION("googletranslate(A640 ,""en"" ,""zh_hant"")"),"學科")</f>
        <v>學科</v>
      </c>
    </row>
    <row r="641" ht="16.5" customHeight="1">
      <c r="A641" s="1" t="s">
        <v>572</v>
      </c>
      <c r="B641" t="str">
        <f>IFERROR(__xludf.DUMMYFUNCTION("googletranslate(A641 ,""en"" ,""zh_hant"")"),"學科")</f>
        <v>學科</v>
      </c>
    </row>
    <row r="642" ht="16.5" customHeight="1">
      <c r="A642" s="1" t="s">
        <v>572</v>
      </c>
      <c r="B642" t="str">
        <f>IFERROR(__xludf.DUMMYFUNCTION("googletranslate(A642 ,""en"" ,""zh_hant"")"),"學科")</f>
        <v>學科</v>
      </c>
    </row>
    <row r="643" ht="16.5" customHeight="1">
      <c r="A643" s="1" t="s">
        <v>573</v>
      </c>
      <c r="B643" t="str">
        <f>IFERROR(__xludf.DUMMYFUNCTION("googletranslate(A643 ,""en"" ,""zh_hant"")"),"晷")</f>
        <v>晷</v>
      </c>
    </row>
    <row r="644" ht="16.5" customHeight="1">
      <c r="A644" s="1" t="s">
        <v>574</v>
      </c>
      <c r="B644" t="str">
        <f>IFERROR(__xludf.DUMMYFUNCTION("googletranslate(A644 ,""en"" ,""zh_hant"")"),"陽光明媚的一面朝上")</f>
        <v>陽光明媚的一面朝上</v>
      </c>
    </row>
    <row r="645" ht="16.5" customHeight="1">
      <c r="A645" s="1" t="s">
        <v>575</v>
      </c>
      <c r="B645" t="str">
        <f>IFERROR(__xludf.DUMMYFUNCTION("googletranslate(A645 ,""en"" ,""zh_hant"")"),"天窗")</f>
        <v>天窗</v>
      </c>
    </row>
    <row r="646" ht="16.5" customHeight="1">
      <c r="A646" s="2" t="s">
        <v>576</v>
      </c>
      <c r="B646" t="str">
        <f>IFERROR(__xludf.DUMMYFUNCTION("googletranslate(A646 ,""en"" ,""zh_hant"")"),"迷信")</f>
        <v>迷信</v>
      </c>
    </row>
    <row r="647" ht="16.5" customHeight="1">
      <c r="A647" s="1" t="s">
        <v>577</v>
      </c>
      <c r="B647" t="str">
        <f>IFERROR(__xludf.DUMMYFUNCTION("googletranslate(A647 ,""en"" ,""zh_hant"")"),"迷信的")</f>
        <v>迷信的</v>
      </c>
    </row>
    <row r="648" ht="16.5" customHeight="1">
      <c r="A648" s="1" t="s">
        <v>578</v>
      </c>
      <c r="B648" t="str">
        <f>IFERROR(__xludf.DUMMYFUNCTION("googletranslate(A648 ,""en"" ,""zh_hant"")"),"補充")</f>
        <v>補充</v>
      </c>
    </row>
    <row r="649" ht="16.5" customHeight="1">
      <c r="A649" s="1" t="s">
        <v>579</v>
      </c>
      <c r="B649" t="str">
        <f>IFERROR(__xludf.DUMMYFUNCTION("googletranslate(A649 ,""en"" ,""zh_hant"")"),"男配角")</f>
        <v>男配角</v>
      </c>
    </row>
    <row r="650" ht="16.5" customHeight="1">
      <c r="A650" s="1" t="s">
        <v>580</v>
      </c>
      <c r="B650" t="str">
        <f>IFERROR(__xludf.DUMMYFUNCTION("googletranslate(A650 ,""en"" ,""zh_hant"")"),"疑似")</f>
        <v>疑似</v>
      </c>
    </row>
    <row r="651" ht="16.5" customHeight="1">
      <c r="A651" s="1" t="s">
        <v>581</v>
      </c>
      <c r="B651" t="str">
        <f>IFERROR(__xludf.DUMMYFUNCTION("googletranslate(A651 ,""en"" ,""zh_hant"")"),"採取")</f>
        <v>採取</v>
      </c>
    </row>
    <row r="652" ht="16.5" customHeight="1">
      <c r="A652" s="1" t="s">
        <v>581</v>
      </c>
      <c r="B652" t="str">
        <f>IFERROR(__xludf.DUMMYFUNCTION("googletranslate(A652 ,""en"" ,""zh_hant"")"),"採取")</f>
        <v>採取</v>
      </c>
    </row>
    <row r="653" ht="16.5" customHeight="1">
      <c r="A653" s="1" t="s">
        <v>582</v>
      </c>
      <c r="B653" t="str">
        <f>IFERROR(__xludf.DUMMYFUNCTION("googletranslate(A653 ,""en"" ,""zh_hant"")"),"不厭其煩")</f>
        <v>不厭其煩</v>
      </c>
    </row>
    <row r="654" ht="16.5" customHeight="1">
      <c r="A654" s="1" t="s">
        <v>583</v>
      </c>
      <c r="B654" t="str">
        <f>IFERROR(__xludf.DUMMYFUNCTION("googletranslate(A654 ,""en"" ,""zh_hant"")"),"談話火雞")</f>
        <v>談話火雞</v>
      </c>
    </row>
    <row r="655" ht="16.5" customHeight="1">
      <c r="A655" s="1" t="s">
        <v>584</v>
      </c>
      <c r="B655" t="str">
        <f>IFERROR(__xludf.DUMMYFUNCTION("googletranslate(A655 ,""en"" ,""zh_hant"")"),"遠程")</f>
        <v>遠程</v>
      </c>
    </row>
    <row r="656" ht="16.5" customHeight="1">
      <c r="A656" s="1" t="s">
        <v>585</v>
      </c>
      <c r="B656" t="str">
        <f>IFERROR(__xludf.DUMMYFUNCTION("googletranslate(A656 ,""en"" ,""zh_hant"")"),"分辨是非")</f>
        <v>分辨是非</v>
      </c>
    </row>
    <row r="657" ht="16.5" customHeight="1">
      <c r="A657" s="1" t="s">
        <v>586</v>
      </c>
      <c r="B657" t="str">
        <f>IFERROR(__xludf.DUMMYFUNCTION("googletranslate(A657 ,""en"" ,""zh_hant"")"),"比")</f>
        <v>比</v>
      </c>
    </row>
    <row r="658" ht="16.5" customHeight="1">
      <c r="A658" s="1" t="s">
        <v>587</v>
      </c>
      <c r="B658" t="str">
        <f>IFERROR(__xludf.DUMMYFUNCTION("googletranslate(A658 ,""en"" ,""zh_hant"")"),"一個人的掌上明珠")</f>
        <v>一個人的掌上明珠</v>
      </c>
    </row>
    <row r="659" ht="16.5" customHeight="1">
      <c r="A659" s="1" t="s">
        <v>588</v>
      </c>
      <c r="B659" t="str">
        <f>IFERROR(__xludf.DUMMYFUNCTION("googletranslate(A659 ,""en"" ,""zh_hant"")"),"最好的還在後頭")</f>
        <v>最好的還在後頭</v>
      </c>
    </row>
    <row r="660" ht="16.5" customHeight="1">
      <c r="A660" s="1" t="s">
        <v>589</v>
      </c>
      <c r="B660" t="str">
        <f>IFERROR(__xludf.DUMMYFUNCTION("googletranslate(A660 ,""en"" ,""zh_hant"")"),"害群之馬")</f>
        <v>害群之馬</v>
      </c>
    </row>
    <row r="661" ht="16.5" customHeight="1">
      <c r="A661" s="1" t="s">
        <v>590</v>
      </c>
      <c r="B661" t="str">
        <f>IFERROR(__xludf.DUMMYFUNCTION("googletranslate(A661 ,""en"" ,""zh_hant"")"),"底線")</f>
        <v>底線</v>
      </c>
    </row>
    <row r="662" ht="16.5" customHeight="1">
      <c r="A662" s="1" t="s">
        <v>591</v>
      </c>
      <c r="B662" t="str">
        <f>IFERROR(__xludf.DUMMYFUNCTION("googletranslate(A662 ,""en"" ,""zh_hant"")"),"後天")</f>
        <v>後天</v>
      </c>
    </row>
    <row r="663" ht="16.5" customHeight="1">
      <c r="A663" s="1" t="s">
        <v>592</v>
      </c>
      <c r="B663" t="str">
        <f>IFERROR(__xludf.DUMMYFUNCTION("googletranslate(A663 ,""en"" ,""zh_hant"")"),"最大的份額")</f>
        <v>最大的份額</v>
      </c>
    </row>
    <row r="664" ht="16.5" customHeight="1">
      <c r="A664" s="1" t="s">
        <v>593</v>
      </c>
      <c r="B664" t="str">
        <f>IFERROR(__xludf.DUMMYFUNCTION("googletranslate(A664 ,""en"" ,""zh_hant"")"),"另一種方式")</f>
        <v>另一種方式</v>
      </c>
    </row>
    <row r="665" ht="16.5" customHeight="1">
      <c r="A665" s="1" t="s">
        <v>594</v>
      </c>
      <c r="B665" t="str">
        <f>IFERROR(__xludf.DUMMYFUNCTION("googletranslate(A665 ,""en"" ,""zh_hant"")"),"老鼠賽跑")</f>
        <v>老鼠賽跑</v>
      </c>
    </row>
    <row r="666" ht="16.5" customHeight="1">
      <c r="A666" s="1" t="s">
        <v>595</v>
      </c>
      <c r="B666" t="str">
        <f>IFERROR(__xludf.DUMMYFUNCTION("googletranslate(A666 ,""en"" ,""zh_hant"")"),"主題")</f>
        <v>主題</v>
      </c>
    </row>
    <row r="667" ht="16.5" customHeight="1">
      <c r="A667" s="1" t="s">
        <v>596</v>
      </c>
      <c r="B667" t="str">
        <f>IFERROR(__xludf.DUMMYFUNCTION("googletranslate(A667 ,""en"" ,""zh_hant"")"),"然後")</f>
        <v>然後</v>
      </c>
    </row>
    <row r="668" ht="16.5" customHeight="1">
      <c r="A668" s="1" t="s">
        <v>597</v>
      </c>
      <c r="B668" t="str">
        <f>IFERROR(__xludf.DUMMYFUNCTION("googletranslate(A668 ,""en"" ,""zh_hant"")"),"論文")</f>
        <v>論文</v>
      </c>
    </row>
    <row r="669" ht="16.5" customHeight="1">
      <c r="A669" s="1" t="s">
        <v>598</v>
      </c>
      <c r="B669" t="str">
        <f>IFERROR(__xludf.DUMMYFUNCTION("googletranslate(A669 ,""en"" ,""zh_hant"")"),"三十")</f>
        <v>三十</v>
      </c>
    </row>
    <row r="670" ht="16.5" customHeight="1">
      <c r="A670" s="1" t="s">
        <v>599</v>
      </c>
      <c r="B670" t="str">
        <f>IFERROR(__xludf.DUMMYFUNCTION("googletranslate(A670 ,""en"" ,""zh_hant"")"),"嘔吐")</f>
        <v>嘔吐</v>
      </c>
    </row>
    <row r="671" ht="16.5" customHeight="1">
      <c r="A671" s="1" t="s">
        <v>600</v>
      </c>
      <c r="B671" t="str">
        <f>IFERROR(__xludf.DUMMYFUNCTION("googletranslate(A671 ,""en"" ,""zh_hant"")"),"領帶")</f>
        <v>領帶</v>
      </c>
    </row>
    <row r="672" ht="16.5" customHeight="1">
      <c r="A672" s="1" t="s">
        <v>600</v>
      </c>
      <c r="B672" t="str">
        <f>IFERROR(__xludf.DUMMYFUNCTION("googletranslate(A672 ,""en"" ,""zh_hant"")"),"領帶")</f>
        <v>領帶</v>
      </c>
    </row>
    <row r="673" ht="16.5" customHeight="1">
      <c r="A673" s="1" t="s">
        <v>600</v>
      </c>
      <c r="B673" t="str">
        <f>IFERROR(__xludf.DUMMYFUNCTION("googletranslate(A673 ,""en"" ,""zh_hant"")"),"領帶")</f>
        <v>領帶</v>
      </c>
    </row>
    <row r="674" ht="16.5" customHeight="1">
      <c r="A674" s="1" t="s">
        <v>601</v>
      </c>
      <c r="B674" t="str">
        <f>IFERROR(__xludf.DUMMYFUNCTION("googletranslate(A674 ,""en"" ,""zh_hant"")"),"時間")</f>
        <v>時間</v>
      </c>
    </row>
    <row r="675" ht="16.5" customHeight="1">
      <c r="A675" s="1" t="s">
        <v>602</v>
      </c>
      <c r="B675" t="str">
        <f>IFERROR(__xludf.DUMMYFUNCTION("googletranslate(A675 ,""en"" ,""zh_hant"")"),"生存還是毀滅，這就是quesetion")</f>
        <v>生存還是毀滅，這就是quesetion</v>
      </c>
    </row>
    <row r="676" ht="16.5" customHeight="1">
      <c r="A676" s="1" t="s">
        <v>603</v>
      </c>
      <c r="B676" t="str">
        <f>IFERROR(__xludf.DUMMYFUNCTION("googletranslate(A676 ,""en"" ,""zh_hant"")"),"烤麵包")</f>
        <v>烤麵包</v>
      </c>
    </row>
    <row r="677" ht="16.5" customHeight="1">
      <c r="A677" s="1" t="s">
        <v>604</v>
      </c>
      <c r="B677" t="str">
        <f>IFERROR(__xludf.DUMMYFUNCTION("googletranslate(A677 ,""en"" ,""zh_hant"")"),"tragety")</f>
        <v>tragety</v>
      </c>
    </row>
    <row r="678" ht="16.5" customHeight="1">
      <c r="A678" s="1" t="s">
        <v>605</v>
      </c>
      <c r="B678" t="str">
        <f>IFERROR(__xludf.DUMMYFUNCTION("googletranslate(A678 ,""en"" ,""zh_hant"")"),"培養")</f>
        <v>培養</v>
      </c>
    </row>
    <row r="679" ht="16.5" customHeight="1">
      <c r="A679" s="1" t="s">
        <v>605</v>
      </c>
      <c r="B679" t="str">
        <f>IFERROR(__xludf.DUMMYFUNCTION("googletranslate(A679 ,""en"" ,""zh_hant"")"),"培養")</f>
        <v>培養</v>
      </c>
    </row>
    <row r="680" ht="16.5" customHeight="1">
      <c r="A680" s="1" t="s">
        <v>606</v>
      </c>
      <c r="B680" t="str">
        <f>IFERROR(__xludf.DUMMYFUNCTION("googletranslate(A680 ,""en"" ,""zh_hant"")"),"反式")</f>
        <v>反式</v>
      </c>
    </row>
    <row r="681" ht="16.5" customHeight="1">
      <c r="A681" s="1" t="s">
        <v>607</v>
      </c>
      <c r="B681" t="str">
        <f>IFERROR(__xludf.DUMMYFUNCTION("googletranslate(A681 ,""en"" ,""zh_hant"")"),"對待")</f>
        <v>對待</v>
      </c>
    </row>
    <row r="682" ht="16.5" customHeight="1">
      <c r="A682" s="1" t="s">
        <v>608</v>
      </c>
      <c r="B682" t="str">
        <f>IFERROR(__xludf.DUMMYFUNCTION("googletranslate(A682 ,""en"" ,""zh_hant"")"),"如你希望被對待對待別人")</f>
        <v>如你希望被對待對待別人</v>
      </c>
    </row>
    <row r="683" ht="16.5" customHeight="1">
      <c r="A683" s="1" t="s">
        <v>609</v>
      </c>
      <c r="B683" t="str">
        <f>IFERROR(__xludf.DUMMYFUNCTION("googletranslate(A683 ,""en"" ,""zh_hant"")"),"旅")</f>
        <v>旅</v>
      </c>
    </row>
    <row r="684" ht="16.5" customHeight="1">
      <c r="A684" s="1" t="s">
        <v>610</v>
      </c>
      <c r="B684" t="str">
        <f>IFERROR(__xludf.DUMMYFUNCTION("googletranslate(A684 ,""en"" ,""zh_hant"")"),"熱帶")</f>
        <v>熱帶</v>
      </c>
    </row>
    <row r="685" ht="16.5" customHeight="1">
      <c r="A685" s="1" t="s">
        <v>611</v>
      </c>
      <c r="B685" t="str">
        <f>IFERROR(__xludf.DUMMYFUNCTION("googletranslate(A685 ,""en"" ,""zh_hant"")"),"真面目")</f>
        <v>真面目</v>
      </c>
    </row>
    <row r="686" ht="16.5" customHeight="1">
      <c r="A686" s="1" t="s">
        <v>612</v>
      </c>
      <c r="B686" t="str">
        <f>IFERROR(__xludf.DUMMYFUNCTION("googletranslate(A686 ,""en"" ,""zh_hant"")"),"改過自新")</f>
        <v>改過自新</v>
      </c>
    </row>
    <row r="687" ht="16.5" customHeight="1">
      <c r="A687" s="1" t="s">
        <v>613</v>
      </c>
      <c r="B687" t="str">
        <f>IFERROR(__xludf.DUMMYFUNCTION("googletranslate(A687 ,""en"" ,""zh_hant"")"),"蕪菁")</f>
        <v>蕪菁</v>
      </c>
    </row>
    <row r="688" ht="16.5" customHeight="1">
      <c r="A688" s="1" t="s">
        <v>614</v>
      </c>
      <c r="B688" t="str">
        <f>IFERROR(__xludf.DUMMYFUNCTION("googletranslate(A688 ,""en"" ,""zh_hant"")"),"二十")</f>
        <v>二十</v>
      </c>
    </row>
    <row r="689" ht="16.5" customHeight="1">
      <c r="A689" s="1" t="s">
        <v>615</v>
      </c>
      <c r="B689" t="str">
        <f>IFERROR(__xludf.DUMMYFUNCTION("googletranslate(A689 ,""en"" ,""zh_hant"")"),"二十四小時，七天")</f>
        <v>二十四小時，七天</v>
      </c>
    </row>
    <row r="690" ht="16.5" customHeight="1">
      <c r="A690" s="1" t="s">
        <v>616</v>
      </c>
      <c r="B690" t="str">
        <f>IFERROR(__xludf.DUMMYFUNCTION("googletranslate(A690 ,""en"" ,""zh_hant"")"),"暮")</f>
        <v>暮</v>
      </c>
    </row>
    <row r="691" ht="16.5" customHeight="1">
      <c r="A691" s="1" t="s">
        <v>617</v>
      </c>
      <c r="B691" t="str">
        <f>IFERROR(__xludf.DUMMYFUNCTION("googletranslate(A691 ,""en"" ,""zh_hant"")"),"典型")</f>
        <v>典型</v>
      </c>
    </row>
    <row r="692" ht="16.5" customHeight="1">
      <c r="A692" s="1" t="s">
        <v>617</v>
      </c>
      <c r="B692" t="str">
        <f>IFERROR(__xludf.DUMMYFUNCTION("googletranslate(A692 ,""en"" ,""zh_hant"")"),"典型")</f>
        <v>典型</v>
      </c>
    </row>
    <row r="693" ht="16.5" customHeight="1">
      <c r="A693" s="1" t="s">
        <v>618</v>
      </c>
      <c r="B693" t="str">
        <f>IFERROR(__xludf.DUMMYFUNCTION("googletranslate(A693 ,""en"" ,""zh_hant"")"),"ULT")</f>
        <v>ULT</v>
      </c>
    </row>
    <row r="694" ht="16.5" customHeight="1">
      <c r="A694" s="1" t="s">
        <v>619</v>
      </c>
      <c r="B694" t="str">
        <f>IFERROR(__xludf.DUMMYFUNCTION("googletranslate(A694 ,""en"" ,""zh_hant"")"),"聯合國")</f>
        <v>聯合國</v>
      </c>
    </row>
    <row r="695" ht="16.5" customHeight="1">
      <c r="A695" s="1" t="s">
        <v>620</v>
      </c>
      <c r="B695" t="str">
        <f>IFERROR(__xludf.DUMMYFUNCTION("googletranslate(A695 ,""en"" ,""zh_hant"")"),"身體不舒服")</f>
        <v>身體不舒服</v>
      </c>
    </row>
    <row r="696" ht="16.5" customHeight="1">
      <c r="A696" s="1" t="s">
        <v>621</v>
      </c>
      <c r="B696" t="str">
        <f>IFERROR(__xludf.DUMMYFUNCTION("googletranslate(A696 ,""en"" ,""zh_hant"")"),"正在進行")</f>
        <v>正在進行</v>
      </c>
    </row>
    <row r="697" ht="16.5" customHeight="1">
      <c r="A697" s="1" t="s">
        <v>622</v>
      </c>
      <c r="B697" t="str">
        <f>IFERROR(__xludf.DUMMYFUNCTION("googletranslate(A697 ,""en"" ,""zh_hant"")"),"輕描淡寫")</f>
        <v>輕描淡寫</v>
      </c>
    </row>
    <row r="698" ht="16.5" customHeight="1">
      <c r="A698" s="1" t="s">
        <v>623</v>
      </c>
      <c r="B698" t="str">
        <f>IFERROR(__xludf.DUMMYFUNCTION("googletranslate(A698 ,""en"" ,""zh_hant"")"),"UNI")</f>
        <v>UNI</v>
      </c>
    </row>
    <row r="699" ht="16.5" customHeight="1">
      <c r="A699" s="1" t="s">
        <v>624</v>
      </c>
      <c r="B699" t="str">
        <f>IFERROR(__xludf.DUMMYFUNCTION("googletranslate(A699 ,""en"" ,""zh_hant"")"),"普遍")</f>
        <v>普遍</v>
      </c>
    </row>
    <row r="700" ht="16.5" customHeight="1">
      <c r="A700" s="2" t="s">
        <v>625</v>
      </c>
      <c r="B700" t="str">
        <f>IFERROR(__xludf.DUMMYFUNCTION("googletranslate(A700 ,""en"" ,""zh_hant"")"),"普遍性")</f>
        <v>普遍性</v>
      </c>
    </row>
    <row r="701" ht="16.5" customHeight="1">
      <c r="A701" s="1" t="s">
        <v>626</v>
      </c>
      <c r="B701" t="str">
        <f>IFERROR(__xludf.DUMMYFUNCTION("googletranslate(A701 ,""en"" ,""zh_hant"")"),"尿")</f>
        <v>尿</v>
      </c>
    </row>
    <row r="702" ht="16.5" customHeight="1">
      <c r="A702" s="1" t="s">
        <v>627</v>
      </c>
      <c r="B702" t="str">
        <f>IFERROR(__xludf.DUMMYFUNCTION("googletranslate(A702 ,""en"" ,""zh_hant"")"),"多才多藝")</f>
        <v>多才多藝</v>
      </c>
    </row>
    <row r="703" ht="16.5" customHeight="1">
      <c r="A703" s="1" t="s">
        <v>628</v>
      </c>
      <c r="B703" t="str">
        <f>IFERROR(__xludf.DUMMYFUNCTION("googletranslate(A703 ,""en"" ,""zh_hant"")"),"受害者")</f>
        <v>受害者</v>
      </c>
    </row>
    <row r="704" ht="16.5" customHeight="1">
      <c r="A704" s="1" t="s">
        <v>629</v>
      </c>
      <c r="B704" t="str">
        <f>IFERROR(__xludf.DUMMYFUNCTION("googletranslate(A704 ,""en"" ,""zh_hant"")"),"簽證")</f>
        <v>簽證</v>
      </c>
    </row>
    <row r="705" ht="16.5" customHeight="1">
      <c r="A705" s="1" t="s">
        <v>630</v>
      </c>
      <c r="B705" t="str">
        <f>IFERROR(__xludf.DUMMYFUNCTION("googletranslate(A705 ,""en"" ,""zh_hant"")"),"禿鷲")</f>
        <v>禿鷲</v>
      </c>
    </row>
    <row r="706" ht="16.5" customHeight="1">
      <c r="A706" s="1" t="s">
        <v>631</v>
      </c>
      <c r="B706" t="str">
        <f>IFERROR(__xludf.DUMMYFUNCTION("googletranslate(A706 ,""en"" ,""zh_hant"")"),"腰部")</f>
        <v>腰部</v>
      </c>
    </row>
    <row r="707" ht="16.5" customHeight="1">
      <c r="A707" s="1" t="s">
        <v>632</v>
      </c>
      <c r="B707" t="str">
        <f>IFERROR(__xludf.DUMMYFUNCTION("googletranslate(A707 ,""en"" ,""zh_hant"")"),"腰圍")</f>
        <v>腰圍</v>
      </c>
    </row>
    <row r="708" ht="16.5" customHeight="1">
      <c r="A708" s="1" t="s">
        <v>633</v>
      </c>
      <c r="B708" t="str">
        <f>IFERROR(__xludf.DUMMYFUNCTION("googletranslate(A708 ,""en"" ,""zh_hant"")"),"喚醒")</f>
        <v>喚醒</v>
      </c>
    </row>
    <row r="709" ht="16.5" customHeight="1">
      <c r="A709" s="1" t="s">
        <v>633</v>
      </c>
      <c r="B709" t="str">
        <f>IFERROR(__xludf.DUMMYFUNCTION("googletranslate(A709 ,""en"" ,""zh_hant"")"),"喚醒")</f>
        <v>喚醒</v>
      </c>
    </row>
    <row r="710" ht="16.5" customHeight="1">
      <c r="A710" s="1" t="s">
        <v>634</v>
      </c>
      <c r="B710" t="str">
        <f>IFERROR(__xludf.DUMMYFUNCTION("googletranslate(A710 ,""en"" ,""zh_hant"")"),"叫醒服務")</f>
        <v>叫醒服務</v>
      </c>
    </row>
    <row r="711" ht="16.5" customHeight="1">
      <c r="A711" s="1" t="s">
        <v>635</v>
      </c>
      <c r="B711" t="str">
        <f>IFERROR(__xludf.DUMMYFUNCTION("googletranslate(A711 ,""en"" ,""zh_hant"")"),"步行")</f>
        <v>步行</v>
      </c>
    </row>
    <row r="712" ht="16.5" customHeight="1">
      <c r="A712" s="1" t="s">
        <v>636</v>
      </c>
      <c r="B712" t="str">
        <f>IFERROR(__xludf.DUMMYFUNCTION("googletranslate(A712 ,""en"" ,""zh_hant"")"),"走完人生的")</f>
        <v>走完人生的</v>
      </c>
    </row>
    <row r="713" ht="16.5" customHeight="1">
      <c r="A713" s="1" t="s">
        <v>637</v>
      </c>
      <c r="B713" t="str">
        <f>IFERROR(__xludf.DUMMYFUNCTION("googletranslate(A713 ,""en"" ,""zh_hant"")"),"牆有耳")</f>
        <v>牆有耳</v>
      </c>
    </row>
    <row r="714" ht="16.5" customHeight="1">
      <c r="A714" s="1" t="s">
        <v>638</v>
      </c>
      <c r="B714" t="str">
        <f>IFERROR(__xludf.DUMMYFUNCTION("googletranslate(A714 ,""en"" ,""zh_hant"")"),"暖鋒")</f>
        <v>暖鋒</v>
      </c>
    </row>
    <row r="715" ht="16.5" customHeight="1">
      <c r="A715" s="1" t="s">
        <v>639</v>
      </c>
      <c r="B715" t="str">
        <f>IFERROR(__xludf.DUMMYFUNCTION("googletranslate(A715 ,""en"" ,""zh_hant"")"),"我們是通過")</f>
        <v>我們是通過</v>
      </c>
    </row>
    <row r="716" ht="16.5" customHeight="1">
      <c r="A716" s="1" t="s">
        <v>640</v>
      </c>
      <c r="B716" t="str">
        <f>IFERROR(__xludf.DUMMYFUNCTION("googletranslate(A716 ,""en"" ,""zh_hant"")"),"穿")</f>
        <v>穿</v>
      </c>
    </row>
    <row r="717" ht="16.5" customHeight="1">
      <c r="A717" s="1" t="s">
        <v>640</v>
      </c>
      <c r="B717" t="str">
        <f>IFERROR(__xludf.DUMMYFUNCTION("googletranslate(A717 ,""en"" ,""zh_hant"")"),"穿")</f>
        <v>穿</v>
      </c>
    </row>
    <row r="718" ht="16.5" customHeight="1">
      <c r="A718" s="1" t="s">
        <v>640</v>
      </c>
      <c r="B718" t="str">
        <f>IFERROR(__xludf.DUMMYFUNCTION("googletranslate(A718 ,""en"" ,""zh_hant"")"),"穿")</f>
        <v>穿</v>
      </c>
    </row>
    <row r="719" ht="16.5" customHeight="1">
      <c r="A719" s="1" t="s">
        <v>641</v>
      </c>
      <c r="B719" t="str">
        <f>IFERROR(__xludf.DUMMYFUNCTION("googletranslate(A719 ,""en"" ,""zh_hant"")"),"清除")</f>
        <v>清除</v>
      </c>
    </row>
    <row r="720" ht="16.5" customHeight="1">
      <c r="A720" s="1" t="s">
        <v>642</v>
      </c>
      <c r="B720" t="str">
        <f>IFERROR(__xludf.DUMMYFUNCTION("googletranslate(A720 ,""en"" ,""zh_hant"")"),"平日")</f>
        <v>平日</v>
      </c>
    </row>
    <row r="721" ht="16.5" customHeight="1">
      <c r="A721" s="1" t="s">
        <v>643</v>
      </c>
      <c r="B721" t="str">
        <f>IFERROR(__xludf.DUMMYFUNCTION("googletranslate(A721 ,""en"" ,""zh_hant"")"),"怪物")</f>
        <v>怪物</v>
      </c>
    </row>
    <row r="722" ht="16.5" customHeight="1">
      <c r="A722" s="1" t="s">
        <v>644</v>
      </c>
      <c r="B722" t="str">
        <f>IFERROR(__xludf.DUMMYFUNCTION("googletranslate(A722 ,""en"" ,""zh_hant"")"),"好")</f>
        <v>好</v>
      </c>
    </row>
    <row r="723" ht="16.5" customHeight="1">
      <c r="A723" s="1" t="s">
        <v>644</v>
      </c>
      <c r="B723" t="str">
        <f>IFERROR(__xludf.DUMMYFUNCTION("googletranslate(A723 ,""en"" ,""zh_hant"")"),"好")</f>
        <v>好</v>
      </c>
    </row>
    <row r="724" ht="16.5" customHeight="1">
      <c r="A724" s="1" t="s">
        <v>645</v>
      </c>
      <c r="B724" t="str">
        <f>IFERROR(__xludf.DUMMYFUNCTION("googletranslate(A724 ,""en"" ,""zh_hant"")"),"掃興")</f>
        <v>掃興</v>
      </c>
    </row>
    <row r="725" ht="16.5" customHeight="1">
      <c r="A725" s="1" t="s">
        <v>646</v>
      </c>
      <c r="B725" t="str">
        <f>IFERROR(__xludf.DUMMYFUNCTION("googletranslate(A725 ,""en"" ,""zh_hant"")"),"善意的謊言")</f>
        <v>善意的謊言</v>
      </c>
    </row>
    <row r="726" ht="16.5" customHeight="1">
      <c r="A726" s="1" t="s">
        <v>647</v>
      </c>
      <c r="B726" t="str">
        <f>IFERROR(__xludf.DUMMYFUNCTION("googletranslate(A726 ,""en"" ,""zh_hant"")"),"將")</f>
        <v>將</v>
      </c>
    </row>
    <row r="727" ht="16.5" customHeight="1">
      <c r="A727" s="1" t="s">
        <v>648</v>
      </c>
      <c r="B727" t="str">
        <f>IFERROR(__xludf.DUMMYFUNCTION("googletranslate(A727 ,""en"" ,""zh_hant"")"),"願意")</f>
        <v>願意</v>
      </c>
    </row>
    <row r="728" ht="16.5" customHeight="1">
      <c r="A728" s="1" t="s">
        <v>649</v>
      </c>
      <c r="B728" t="str">
        <f>IFERROR(__xludf.DUMMYFUNCTION("googletranslate(A728 ,""en"" ,""zh_hant"")"),"風")</f>
        <v>風</v>
      </c>
    </row>
    <row r="729" ht="16.5" customHeight="1">
      <c r="A729" s="1" t="s">
        <v>649</v>
      </c>
      <c r="B729" t="str">
        <f>IFERROR(__xludf.DUMMYFUNCTION("googletranslate(A729 ,""en"" ,""zh_hant"")"),"風")</f>
        <v>風</v>
      </c>
    </row>
    <row r="730" ht="16.5" customHeight="1">
      <c r="A730" s="1" t="s">
        <v>649</v>
      </c>
      <c r="B730" t="str">
        <f>IFERROR(__xludf.DUMMYFUNCTION("googletranslate(A730 ,""en"" ,""zh_hant"")"),"風")</f>
        <v>風</v>
      </c>
    </row>
    <row r="731" ht="16.5" customHeight="1">
      <c r="A731" s="1" t="s">
        <v>650</v>
      </c>
      <c r="B731" t="str">
        <f>IFERROR(__xludf.DUMMYFUNCTION("googletranslate(A731 ,""en"" ,""zh_hant"")"),"風電場")</f>
        <v>風電場</v>
      </c>
    </row>
    <row r="732" ht="16.5" customHeight="1">
      <c r="A732" s="1" t="s">
        <v>651</v>
      </c>
      <c r="B732" t="str">
        <f>IFERROR(__xludf.DUMMYFUNCTION("googletranslate(A732 ,""en"" ,""zh_hant"")"),"風電場")</f>
        <v>風電場</v>
      </c>
    </row>
    <row r="733" ht="16.5" customHeight="1">
      <c r="A733" s="1" t="s">
        <v>652</v>
      </c>
      <c r="B733" t="str">
        <f>IFERROR(__xludf.DUMMYFUNCTION("googletranslate(A733 ,""en"" ,""zh_hant"")"),"榮幸")</f>
        <v>榮幸</v>
      </c>
    </row>
    <row r="734" ht="16.5" customHeight="1">
      <c r="A734" s="1" t="s">
        <v>653</v>
      </c>
      <c r="B734" t="str">
        <f>IFERROR(__xludf.DUMMYFUNCTION("googletranslate(A734 ,""en"" ,""zh_hant"")"),"證人")</f>
        <v>證人</v>
      </c>
    </row>
    <row r="735" ht="16.5" customHeight="1">
      <c r="A735" s="1" t="s">
        <v>654</v>
      </c>
      <c r="B735" t="str">
        <f>IFERROR(__xludf.DUMMYFUNCTION("googletranslate(A735 ,""en"" ,""zh_hant"")"),"奇蹟")</f>
        <v>奇蹟</v>
      </c>
    </row>
    <row r="736" ht="16.5" customHeight="1">
      <c r="A736" s="1" t="s">
        <v>655</v>
      </c>
      <c r="B736" t="str">
        <f>IFERROR(__xludf.DUMMYFUNCTION("googletranslate(A736 ,""en"" ,""zh_hant"")"),"字")</f>
        <v>字</v>
      </c>
    </row>
    <row r="737" ht="16.5" customHeight="1">
      <c r="A737" s="1" t="s">
        <v>656</v>
      </c>
      <c r="B737" t="str">
        <f>IFERROR(__xludf.DUMMYFUNCTION("googletranslate(A737 ,""en"" ,""zh_hant"")"),"鍛煉")</f>
        <v>鍛煉</v>
      </c>
    </row>
    <row r="738" ht="16.5" customHeight="1">
      <c r="A738" s="1" t="s">
        <v>657</v>
      </c>
      <c r="B738" t="str">
        <f>IFERROR(__xludf.DUMMYFUNCTION("googletranslate(A738 ,""en"" ,""zh_hant"")"),"ÿ")</f>
        <v>ÿ</v>
      </c>
    </row>
    <row r="739" ht="16.5" customHeight="1">
      <c r="A739" s="1" t="s">
        <v>658</v>
      </c>
      <c r="B739" t="str">
        <f>IFERROR(__xludf.DUMMYFUNCTION("googletranslate(A739 ,""en"" ,""zh_hant"")"),"Y（後綴）")</f>
        <v>Y（後綴）</v>
      </c>
    </row>
    <row r="740" ht="16.5" customHeight="1">
      <c r="A740" s="1" t="s">
        <v>659</v>
      </c>
      <c r="B740" t="str">
        <f>IFERROR(__xludf.DUMMYFUNCTION("googletranslate(A740 ,""en"" ,""zh_hant"")"),"黃色")</f>
        <v>黃色</v>
      </c>
    </row>
    <row r="741" ht="16.5" customHeight="1">
      <c r="A741" s="1" t="s">
        <v>660</v>
      </c>
      <c r="B741" t="str">
        <f>IFERROR(__xludf.DUMMYFUNCTION("googletranslate(A741 ,""en"" ,""zh_hant"")"),"你得到你所支付的")</f>
        <v>你得到你所支付的</v>
      </c>
    </row>
    <row r="742" ht="16.5" customHeight="1">
      <c r="A742" s="1" t="s">
        <v>661</v>
      </c>
      <c r="B742" t="str">
        <f>IFERROR(__xludf.DUMMYFUNCTION("googletranslate(A742 ,""en"" ,""zh_hant"")"),"斑馬交")</f>
        <v>斑馬交</v>
      </c>
    </row>
    <row r="743" ht="16.5" customHeight="1">
      <c r="A743" s="1"/>
    </row>
    <row r="744" ht="16.5" customHeight="1">
      <c r="A744" s="1"/>
    </row>
    <row r="745" ht="16.5" customHeight="1">
      <c r="A745" s="1"/>
    </row>
    <row r="746" ht="16.5" customHeight="1">
      <c r="A746" s="1"/>
    </row>
    <row r="747" ht="16.5" customHeight="1">
      <c r="A747" s="1"/>
    </row>
    <row r="748" ht="16.5" customHeight="1">
      <c r="A748" s="1"/>
    </row>
    <row r="749" ht="16.5" customHeight="1">
      <c r="A749" s="1"/>
    </row>
    <row r="750" ht="16.5" customHeight="1">
      <c r="A750" s="1"/>
    </row>
    <row r="751" ht="16.5" customHeight="1">
      <c r="A751" s="1"/>
    </row>
    <row r="752" ht="16.5" customHeight="1">
      <c r="A752" s="1"/>
    </row>
    <row r="753" ht="16.5" customHeight="1">
      <c r="A753" s="1"/>
    </row>
    <row r="754" ht="16.5" customHeight="1">
      <c r="A754" s="1"/>
    </row>
    <row r="755" ht="16.5" customHeight="1">
      <c r="A755" s="1"/>
    </row>
    <row r="756" ht="16.5" customHeight="1">
      <c r="A756" s="1"/>
    </row>
    <row r="757" ht="16.5" customHeight="1">
      <c r="A757" s="1"/>
    </row>
    <row r="758" ht="16.5" customHeight="1">
      <c r="A758" s="1"/>
    </row>
    <row r="759" ht="16.5" customHeight="1">
      <c r="A759" s="1"/>
    </row>
    <row r="760" ht="16.5" customHeight="1">
      <c r="A760" s="1"/>
    </row>
    <row r="761" ht="16.5" customHeight="1">
      <c r="A761" s="1"/>
    </row>
    <row r="762" ht="16.5" customHeight="1">
      <c r="A762" s="1"/>
    </row>
    <row r="763" ht="16.5" customHeight="1">
      <c r="A763" s="1"/>
    </row>
    <row r="764" ht="16.5" customHeight="1">
      <c r="A764" s="1"/>
    </row>
    <row r="765" ht="16.5" customHeight="1">
      <c r="A765" s="1"/>
    </row>
    <row r="766" ht="16.5" customHeight="1">
      <c r="A766" s="1"/>
    </row>
    <row r="767" ht="16.5" customHeight="1">
      <c r="A767" s="1"/>
    </row>
    <row r="768" ht="16.5" customHeight="1">
      <c r="A768" s="1"/>
    </row>
    <row r="769" ht="16.5" customHeight="1">
      <c r="A769" s="1"/>
    </row>
    <row r="770" ht="16.5" customHeight="1">
      <c r="A770" s="1"/>
    </row>
    <row r="771" ht="16.5" customHeight="1">
      <c r="A771" s="1"/>
    </row>
    <row r="772" ht="16.5" customHeight="1">
      <c r="A772" s="1"/>
    </row>
    <row r="773" ht="16.5" customHeight="1">
      <c r="A773" s="1"/>
    </row>
    <row r="774" ht="16.5" customHeight="1">
      <c r="A774" s="1"/>
    </row>
    <row r="775" ht="16.5" customHeight="1">
      <c r="A775" s="1"/>
    </row>
    <row r="776" ht="16.5" customHeight="1">
      <c r="A776" s="1"/>
    </row>
    <row r="777" ht="16.5" customHeight="1">
      <c r="A777" s="1"/>
    </row>
    <row r="778" ht="16.5" customHeight="1">
      <c r="A778" s="1"/>
    </row>
    <row r="779" ht="16.5" customHeight="1">
      <c r="A779" s="1"/>
    </row>
    <row r="780" ht="16.5" customHeight="1">
      <c r="A780" s="1"/>
    </row>
    <row r="781" ht="16.5" customHeight="1">
      <c r="A781" s="1"/>
    </row>
    <row r="782" ht="16.5" customHeight="1">
      <c r="A782" s="1"/>
    </row>
    <row r="783" ht="16.5" customHeight="1">
      <c r="A783" s="1"/>
    </row>
    <row r="784" ht="16.5" customHeight="1">
      <c r="A784" s="1"/>
    </row>
    <row r="785" ht="16.5" customHeight="1">
      <c r="A785" s="1"/>
    </row>
    <row r="786" ht="16.5" customHeight="1">
      <c r="A786" s="1"/>
    </row>
    <row r="787" ht="16.5" customHeight="1">
      <c r="A787" s="1"/>
    </row>
    <row r="788" ht="16.5" customHeight="1">
      <c r="A788" s="1"/>
    </row>
    <row r="789" ht="16.5" customHeight="1">
      <c r="A789" s="1"/>
    </row>
    <row r="790" ht="16.5" customHeight="1">
      <c r="A790" s="1"/>
    </row>
    <row r="791" ht="16.5" customHeight="1">
      <c r="A791" s="1"/>
    </row>
    <row r="792" ht="16.5" customHeight="1">
      <c r="A792" s="1"/>
    </row>
    <row r="793" ht="16.5" customHeight="1">
      <c r="A793" s="1"/>
    </row>
    <row r="794" ht="16.5" customHeight="1">
      <c r="A794" s="1"/>
    </row>
    <row r="795" ht="16.5" customHeight="1">
      <c r="A795" s="1"/>
    </row>
    <row r="796" ht="16.5" customHeight="1">
      <c r="A796" s="1"/>
    </row>
    <row r="797" ht="16.5" customHeight="1">
      <c r="A797" s="1"/>
    </row>
    <row r="798" ht="16.5" customHeight="1">
      <c r="A798" s="1"/>
    </row>
    <row r="799" ht="16.5" customHeight="1">
      <c r="A799" s="1"/>
    </row>
    <row r="800" ht="16.5" customHeight="1">
      <c r="A800" s="1"/>
    </row>
    <row r="801" ht="16.5" customHeight="1">
      <c r="A801" s="1"/>
    </row>
    <row r="802" ht="16.5" customHeight="1">
      <c r="A802" s="1"/>
    </row>
    <row r="803" ht="16.5" customHeight="1">
      <c r="A803" s="1"/>
    </row>
    <row r="804" ht="16.5" customHeight="1">
      <c r="A804" s="1"/>
    </row>
    <row r="805" ht="16.5" customHeight="1">
      <c r="A805" s="1"/>
    </row>
    <row r="806" ht="16.5" customHeight="1">
      <c r="A806" s="1"/>
    </row>
    <row r="807" ht="16.5" customHeight="1">
      <c r="A807" s="1"/>
    </row>
    <row r="808" ht="16.5" customHeight="1">
      <c r="A808" s="1"/>
    </row>
    <row r="809" ht="16.5" customHeight="1">
      <c r="A809" s="1"/>
    </row>
    <row r="810" ht="16.5" customHeight="1">
      <c r="A810" s="1"/>
    </row>
    <row r="811" ht="16.5" customHeight="1">
      <c r="A811" s="1"/>
    </row>
    <row r="812" ht="16.5" customHeight="1">
      <c r="A812" s="1"/>
    </row>
    <row r="813" ht="16.5" customHeight="1">
      <c r="A813" s="1"/>
    </row>
    <row r="814" ht="16.5" customHeight="1">
      <c r="A814" s="1"/>
    </row>
    <row r="815" ht="16.5" customHeight="1">
      <c r="A815" s="1"/>
    </row>
    <row r="816" ht="16.5" customHeight="1">
      <c r="A816" s="1"/>
    </row>
    <row r="817" ht="16.5" customHeight="1">
      <c r="A817" s="1"/>
    </row>
    <row r="818" ht="16.5" customHeight="1">
      <c r="A818" s="1"/>
    </row>
    <row r="819" ht="16.5" customHeight="1">
      <c r="A819" s="1"/>
    </row>
    <row r="820" ht="16.5" customHeight="1">
      <c r="A820" s="1"/>
    </row>
    <row r="821" ht="16.5" customHeight="1">
      <c r="A821" s="1"/>
    </row>
    <row r="822" ht="16.5" customHeight="1">
      <c r="A822" s="1"/>
    </row>
    <row r="823" ht="16.5" customHeight="1">
      <c r="A823" s="1"/>
    </row>
    <row r="824" ht="16.5" customHeight="1">
      <c r="A824" s="1"/>
    </row>
    <row r="825" ht="16.5" customHeight="1">
      <c r="A825" s="1"/>
    </row>
    <row r="826" ht="16.5" customHeight="1">
      <c r="A826" s="1"/>
    </row>
    <row r="827" ht="16.5" customHeight="1">
      <c r="A827" s="1"/>
    </row>
    <row r="828" ht="16.5" customHeight="1">
      <c r="A828" s="1"/>
    </row>
    <row r="829" ht="16.5" customHeight="1">
      <c r="A829" s="1"/>
    </row>
    <row r="830" ht="16.5" customHeight="1">
      <c r="A830" s="1"/>
    </row>
    <row r="831" ht="16.5" customHeight="1">
      <c r="A831" s="1"/>
    </row>
    <row r="832" ht="16.5" customHeight="1">
      <c r="A832" s="1"/>
    </row>
    <row r="833" ht="16.5" customHeight="1">
      <c r="A833" s="1"/>
    </row>
    <row r="834" ht="16.5" customHeight="1">
      <c r="A834" s="1"/>
    </row>
    <row r="835" ht="16.5" customHeight="1">
      <c r="A835" s="1"/>
    </row>
    <row r="836" ht="16.5" customHeight="1">
      <c r="A836" s="1"/>
    </row>
    <row r="837" ht="16.5" customHeight="1">
      <c r="A837" s="1"/>
    </row>
    <row r="838" ht="16.5" customHeight="1">
      <c r="A838" s="1"/>
    </row>
    <row r="839" ht="16.5" customHeight="1">
      <c r="A839" s="1"/>
    </row>
    <row r="840" ht="16.5" customHeight="1">
      <c r="A840" s="1"/>
    </row>
    <row r="841" ht="16.5" customHeight="1">
      <c r="A841" s="1"/>
    </row>
    <row r="842" ht="16.5" customHeight="1">
      <c r="A842" s="1"/>
    </row>
    <row r="843" ht="16.5" customHeight="1">
      <c r="A843" s="1"/>
    </row>
    <row r="844" ht="16.5" customHeight="1">
      <c r="A844" s="1"/>
    </row>
    <row r="845" ht="16.5" customHeight="1">
      <c r="A845" s="1"/>
    </row>
    <row r="846" ht="16.5" customHeight="1">
      <c r="A846" s="1"/>
    </row>
    <row r="847" ht="16.5" customHeight="1">
      <c r="A847" s="1"/>
    </row>
    <row r="848" ht="16.5" customHeight="1">
      <c r="A848" s="1"/>
    </row>
    <row r="849" ht="16.5" customHeight="1">
      <c r="A849" s="1"/>
    </row>
    <row r="850" ht="16.5" customHeight="1">
      <c r="A850" s="1"/>
    </row>
    <row r="851" ht="16.5" customHeight="1">
      <c r="A851" s="1"/>
    </row>
    <row r="852" ht="16.5" customHeight="1">
      <c r="A852" s="1"/>
    </row>
    <row r="853" ht="16.5" customHeight="1">
      <c r="A853" s="1"/>
    </row>
    <row r="854" ht="16.5" customHeight="1">
      <c r="A854" s="1"/>
    </row>
    <row r="855" ht="16.5" customHeight="1">
      <c r="A855" s="1"/>
    </row>
    <row r="856" ht="16.5" customHeight="1">
      <c r="A856" s="1"/>
    </row>
    <row r="857" ht="16.5" customHeight="1">
      <c r="A857" s="1"/>
    </row>
    <row r="858" ht="16.5" customHeight="1">
      <c r="A858" s="1"/>
    </row>
    <row r="859" ht="16.5" customHeight="1">
      <c r="A859" s="1"/>
    </row>
    <row r="860" ht="16.5" customHeight="1">
      <c r="A860" s="1"/>
    </row>
    <row r="861" ht="16.5" customHeight="1">
      <c r="A861" s="1"/>
    </row>
    <row r="862" ht="16.5" customHeight="1">
      <c r="A862" s="1"/>
    </row>
    <row r="863" ht="16.5" customHeight="1">
      <c r="A863" s="1"/>
    </row>
    <row r="864" ht="16.5" customHeight="1">
      <c r="A864" s="1"/>
    </row>
    <row r="865" ht="16.5" customHeight="1">
      <c r="A865" s="1"/>
    </row>
    <row r="866" ht="16.5" customHeight="1">
      <c r="A866" s="1"/>
    </row>
    <row r="867" ht="16.5" customHeight="1">
      <c r="A867" s="1"/>
    </row>
    <row r="868" ht="16.5" customHeight="1">
      <c r="A868" s="1"/>
    </row>
    <row r="869" ht="16.5" customHeight="1">
      <c r="A869" s="1"/>
    </row>
    <row r="870" ht="16.5" customHeight="1">
      <c r="A870" s="1"/>
    </row>
    <row r="871" ht="16.5" customHeight="1">
      <c r="A871" s="1"/>
    </row>
    <row r="872" ht="16.5" customHeight="1">
      <c r="A872" s="1"/>
    </row>
    <row r="873" ht="16.5" customHeight="1">
      <c r="A873" s="1"/>
    </row>
    <row r="874" ht="16.5" customHeight="1">
      <c r="A874" s="1"/>
    </row>
    <row r="875" ht="16.5" customHeight="1">
      <c r="A875" s="1"/>
    </row>
    <row r="876" ht="16.5" customHeight="1">
      <c r="A876" s="1"/>
    </row>
    <row r="877" ht="16.5" customHeight="1">
      <c r="A877" s="1"/>
    </row>
    <row r="878" ht="16.5" customHeight="1">
      <c r="A878" s="1"/>
    </row>
    <row r="879" ht="16.5" customHeight="1">
      <c r="A879" s="1"/>
    </row>
    <row r="880" ht="16.5" customHeight="1">
      <c r="A880" s="1"/>
    </row>
    <row r="881" ht="16.5" customHeight="1">
      <c r="A881" s="1"/>
    </row>
    <row r="882" ht="16.5" customHeight="1">
      <c r="A882" s="1"/>
    </row>
    <row r="883" ht="16.5" customHeight="1">
      <c r="A883" s="1"/>
    </row>
    <row r="884" ht="16.5" customHeight="1">
      <c r="A884" s="1"/>
    </row>
    <row r="885" ht="16.5" customHeight="1">
      <c r="A885" s="1"/>
    </row>
    <row r="886" ht="16.5" customHeight="1">
      <c r="A886" s="1"/>
    </row>
    <row r="887" ht="16.5" customHeight="1">
      <c r="A887" s="1"/>
    </row>
    <row r="888" ht="16.5" customHeight="1">
      <c r="A888" s="1"/>
    </row>
    <row r="889" ht="16.5" customHeight="1">
      <c r="A889" s="1"/>
    </row>
    <row r="890" ht="16.5" customHeight="1">
      <c r="A890" s="1"/>
    </row>
    <row r="891" ht="16.5" customHeight="1">
      <c r="A891" s="1"/>
    </row>
    <row r="892" ht="16.5" customHeight="1">
      <c r="A892" s="1"/>
    </row>
    <row r="893" ht="16.5" customHeight="1">
      <c r="A893" s="1"/>
    </row>
    <row r="894" ht="16.5" customHeight="1">
      <c r="A894" s="1"/>
    </row>
    <row r="895" ht="16.5" customHeight="1">
      <c r="A895" s="1"/>
    </row>
    <row r="896" ht="16.5" customHeight="1">
      <c r="A896" s="1"/>
    </row>
    <row r="897" ht="16.5" customHeight="1">
      <c r="A897" s="1"/>
    </row>
    <row r="898" ht="16.5" customHeight="1">
      <c r="A898" s="1"/>
    </row>
    <row r="899" ht="16.5" customHeight="1">
      <c r="A899" s="1"/>
    </row>
    <row r="900" ht="16.5" customHeight="1">
      <c r="A900" s="1"/>
    </row>
    <row r="901" ht="16.5" customHeight="1">
      <c r="A901" s="1"/>
    </row>
    <row r="902" ht="16.5" customHeight="1">
      <c r="A902" s="1"/>
    </row>
    <row r="903" ht="16.5" customHeight="1">
      <c r="A903" s="1"/>
    </row>
    <row r="904" ht="16.5" customHeight="1">
      <c r="A904" s="1"/>
    </row>
    <row r="905" ht="16.5" customHeight="1">
      <c r="A905" s="1"/>
    </row>
    <row r="906" ht="16.5" customHeight="1">
      <c r="A906" s="1"/>
    </row>
    <row r="907" ht="16.5" customHeight="1">
      <c r="A907" s="1"/>
    </row>
    <row r="908" ht="16.5" customHeight="1">
      <c r="A908" s="1"/>
    </row>
    <row r="909" ht="16.5" customHeight="1">
      <c r="A909" s="1"/>
    </row>
    <row r="910" ht="16.5" customHeight="1">
      <c r="A910" s="1"/>
    </row>
    <row r="911" ht="16.5" customHeight="1">
      <c r="A911" s="1"/>
    </row>
    <row r="912" ht="16.5" customHeight="1">
      <c r="A912" s="1"/>
    </row>
    <row r="913" ht="16.5" customHeight="1">
      <c r="A913" s="1"/>
    </row>
    <row r="914" ht="16.5" customHeight="1">
      <c r="A914" s="1"/>
    </row>
    <row r="915" ht="16.5" customHeight="1">
      <c r="A915" s="1"/>
    </row>
    <row r="916" ht="16.5" customHeight="1">
      <c r="A916" s="1"/>
    </row>
    <row r="917" ht="16.5" customHeight="1">
      <c r="A917" s="1"/>
    </row>
    <row r="918" ht="16.5" customHeight="1">
      <c r="A918" s="1"/>
    </row>
    <row r="919" ht="16.5" customHeight="1">
      <c r="A919" s="1"/>
    </row>
    <row r="920" ht="16.5" customHeight="1">
      <c r="A920" s="1"/>
    </row>
    <row r="921" ht="16.5" customHeight="1">
      <c r="A921" s="1"/>
    </row>
    <row r="922" ht="16.5" customHeight="1">
      <c r="A922" s="1"/>
    </row>
    <row r="923" ht="16.5" customHeight="1">
      <c r="A923" s="1"/>
    </row>
    <row r="924" ht="16.5" customHeight="1">
      <c r="A924" s="1"/>
    </row>
    <row r="925" ht="16.5" customHeight="1">
      <c r="A925" s="1"/>
    </row>
    <row r="926" ht="16.5" customHeight="1">
      <c r="A926" s="1"/>
    </row>
    <row r="927" ht="16.5" customHeight="1">
      <c r="A927" s="1"/>
    </row>
    <row r="928" ht="16.5" customHeight="1">
      <c r="A928" s="1"/>
    </row>
    <row r="929" ht="16.5" customHeight="1">
      <c r="A929" s="1"/>
    </row>
    <row r="930" ht="16.5" customHeight="1">
      <c r="A930" s="1"/>
    </row>
    <row r="931" ht="16.5" customHeight="1">
      <c r="A931" s="1"/>
    </row>
    <row r="932" ht="16.5" customHeight="1">
      <c r="A932" s="1"/>
    </row>
    <row r="933" ht="16.5" customHeight="1">
      <c r="A933" s="1"/>
    </row>
    <row r="934" ht="16.5" customHeight="1">
      <c r="A934" s="1"/>
    </row>
    <row r="935" ht="16.5" customHeight="1">
      <c r="A935" s="1"/>
    </row>
    <row r="936" ht="16.5" customHeight="1">
      <c r="A936" s="1"/>
    </row>
    <row r="937" ht="16.5" customHeight="1">
      <c r="A937" s="1"/>
    </row>
    <row r="938" ht="16.5" customHeight="1">
      <c r="A938" s="1"/>
    </row>
    <row r="939" ht="16.5" customHeight="1">
      <c r="A939" s="1"/>
    </row>
    <row r="940" ht="16.5" customHeight="1">
      <c r="A940" s="1"/>
    </row>
    <row r="941" ht="16.5" customHeight="1">
      <c r="A941" s="1"/>
    </row>
    <row r="942" ht="16.5" customHeight="1">
      <c r="A942" s="1"/>
    </row>
    <row r="943" ht="16.5" customHeight="1">
      <c r="A943" s="1"/>
    </row>
    <row r="944" ht="16.5" customHeight="1">
      <c r="A944" s="1"/>
    </row>
    <row r="945" ht="16.5" customHeight="1">
      <c r="A945" s="1"/>
    </row>
    <row r="946" ht="16.5" customHeight="1">
      <c r="A946" s="1"/>
    </row>
    <row r="947" ht="16.5" customHeight="1">
      <c r="A947" s="1"/>
    </row>
    <row r="948" ht="16.5" customHeight="1">
      <c r="A948" s="1"/>
    </row>
    <row r="949" ht="16.5" customHeight="1">
      <c r="A949" s="1"/>
    </row>
    <row r="950" ht="16.5" customHeight="1">
      <c r="A950" s="1"/>
    </row>
    <row r="951" ht="16.5" customHeight="1">
      <c r="A951" s="1"/>
    </row>
    <row r="952" ht="16.5" customHeight="1">
      <c r="A952" s="1"/>
    </row>
    <row r="953" ht="16.5" customHeight="1">
      <c r="A953" s="1"/>
    </row>
    <row r="954" ht="16.5" customHeight="1">
      <c r="A954" s="1"/>
    </row>
    <row r="955" ht="16.5" customHeight="1">
      <c r="A955" s="1"/>
    </row>
    <row r="956" ht="16.5" customHeight="1">
      <c r="A956" s="1"/>
    </row>
    <row r="957" ht="16.5" customHeight="1">
      <c r="A957" s="1"/>
    </row>
    <row r="958" ht="16.5" customHeight="1">
      <c r="A958" s="1"/>
    </row>
    <row r="959" ht="16.5" customHeight="1">
      <c r="A959" s="1"/>
    </row>
    <row r="960" ht="16.5" customHeight="1">
      <c r="A960" s="1"/>
    </row>
    <row r="961" ht="16.5" customHeight="1">
      <c r="A961" s="1"/>
    </row>
    <row r="962" ht="16.5" customHeight="1">
      <c r="A962" s="1"/>
    </row>
    <row r="963" ht="16.5" customHeight="1">
      <c r="A963" s="1"/>
    </row>
    <row r="964" ht="16.5" customHeight="1">
      <c r="A964" s="1"/>
    </row>
    <row r="965" ht="16.5" customHeight="1">
      <c r="A965" s="1"/>
    </row>
    <row r="966" ht="16.5" customHeight="1">
      <c r="A966" s="1"/>
    </row>
    <row r="967" ht="16.5" customHeight="1">
      <c r="A967" s="1"/>
    </row>
    <row r="968" ht="16.5" customHeight="1">
      <c r="A968" s="1"/>
    </row>
    <row r="969" ht="16.5" customHeight="1">
      <c r="A969" s="1"/>
    </row>
    <row r="970" ht="16.5" customHeight="1">
      <c r="A970" s="1"/>
    </row>
    <row r="971" ht="16.5" customHeight="1">
      <c r="A971" s="1"/>
    </row>
    <row r="972" ht="16.5" customHeight="1">
      <c r="A972" s="1"/>
    </row>
    <row r="973" ht="16.5" customHeight="1">
      <c r="A973" s="1"/>
    </row>
    <row r="974" ht="16.5" customHeight="1">
      <c r="A974" s="1"/>
    </row>
    <row r="975" ht="16.5" customHeight="1">
      <c r="A975" s="1"/>
    </row>
    <row r="976" ht="16.5" customHeight="1">
      <c r="A976" s="1"/>
    </row>
    <row r="977" ht="16.5" customHeight="1">
      <c r="A977" s="1"/>
    </row>
    <row r="978" ht="16.5" customHeight="1">
      <c r="A978" s="1"/>
    </row>
    <row r="979" ht="16.5" customHeight="1">
      <c r="A979" s="1"/>
    </row>
    <row r="980" ht="16.5" customHeight="1">
      <c r="A980" s="1"/>
    </row>
    <row r="981" ht="16.5" customHeight="1">
      <c r="A981" s="1"/>
    </row>
    <row r="982" ht="16.5" customHeight="1">
      <c r="A982" s="1"/>
    </row>
    <row r="983" ht="16.5" customHeight="1">
      <c r="A983" s="1"/>
    </row>
    <row r="984" ht="16.5" customHeight="1">
      <c r="A984" s="1"/>
    </row>
    <row r="985" ht="16.5" customHeight="1">
      <c r="A985" s="1"/>
    </row>
    <row r="986" ht="16.5" customHeight="1">
      <c r="A986" s="1"/>
    </row>
    <row r="987" ht="16.5" customHeight="1">
      <c r="A987" s="1"/>
    </row>
    <row r="988" ht="16.5" customHeight="1">
      <c r="A988" s="1"/>
    </row>
    <row r="989" ht="16.5" customHeight="1">
      <c r="A989" s="1"/>
    </row>
    <row r="990" ht="16.5" customHeight="1">
      <c r="A990" s="1"/>
    </row>
    <row r="991" ht="16.5" customHeight="1">
      <c r="A991" s="1"/>
    </row>
    <row r="992" ht="16.5" customHeight="1">
      <c r="A992" s="1"/>
    </row>
    <row r="993" ht="16.5" customHeight="1">
      <c r="A993" s="1"/>
    </row>
    <row r="994" ht="16.5" customHeight="1">
      <c r="A994" s="1"/>
    </row>
    <row r="995" ht="16.5" customHeight="1">
      <c r="A995" s="1"/>
    </row>
    <row r="996" ht="16.5" customHeight="1">
      <c r="A996" s="1"/>
    </row>
    <row r="997" ht="16.5" customHeight="1">
      <c r="A997" s="1"/>
    </row>
    <row r="998" ht="16.5" customHeight="1">
      <c r="A998" s="1"/>
    </row>
    <row r="999" ht="16.5" customHeight="1">
      <c r="A999" s="1"/>
    </row>
    <row r="1000" ht="16.5" customHeight="1">
      <c r="A1000" s="1"/>
    </row>
  </sheetData>
  <drawing r:id="rId1"/>
</worksheet>
</file>